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64" firstSheet="30" activeTab="28"/>
  </bookViews>
  <sheets>
    <sheet name="КАЛЬКУЛЯЦИЯ Уминичка" sheetId="1" r:id="rId1"/>
    <sheet name="Расчйт Умничка" sheetId="2" r:id="rId2"/>
    <sheet name="Распределение средств" sheetId="3" r:id="rId3"/>
    <sheet name="Расчет затрат общий" sheetId="4" r:id="rId4"/>
    <sheet name="расчёт Логоритмика" sheetId="5" r:id="rId5"/>
    <sheet name="Калькуляция Логоритмика" sheetId="6" r:id="rId6"/>
    <sheet name="расчёт Домисолька" sheetId="7" r:id="rId7"/>
    <sheet name="калькуляция Домисолька" sheetId="8" r:id="rId8"/>
    <sheet name="калькуляция Здоровейка" sheetId="9" r:id="rId9"/>
    <sheet name="расчёт Здоровейка" sheetId="10" r:id="rId10"/>
    <sheet name="калькуляция Интоника" sheetId="11" r:id="rId11"/>
    <sheet name="калькуляция веселые нотки адапт" sheetId="12" r:id="rId12"/>
    <sheet name="РАСЧЁТ Интоника" sheetId="13" r:id="rId13"/>
    <sheet name="расчет Веселые нотки адаптацион" sheetId="14" r:id="rId14"/>
    <sheet name="Расчёт Познавайка" sheetId="15" r:id="rId15"/>
    <sheet name="КАЛЬКУЛ. Познавайка" sheetId="16" r:id="rId16"/>
    <sheet name="Расчет хореография" sheetId="17" r:id="rId17"/>
    <sheet name="расчет Фитнесс для дошкольников" sheetId="18" r:id="rId18"/>
    <sheet name="калькуляция Фитнесс для дошколь" sheetId="19" r:id="rId19"/>
    <sheet name="калькуляция хореография" sheetId="20" r:id="rId20"/>
    <sheet name="калькуляция Речецветик" sheetId="21" r:id="rId21"/>
    <sheet name="калькуляция Весёлый язычок адап" sheetId="22" r:id="rId22"/>
    <sheet name="расчёт Речецветик" sheetId="23" r:id="rId23"/>
    <sheet name="расчёт Весёлый язычок адаптацио" sheetId="24" r:id="rId24"/>
    <sheet name="калькуляция изо" sheetId="25" r:id="rId25"/>
    <sheet name="калькуляция Волшебная кисточка " sheetId="26" r:id="rId26"/>
    <sheet name="расёт изо" sheetId="27" r:id="rId27"/>
    <sheet name="расчёт Волшебная кисточка адапт" sheetId="28" r:id="rId28"/>
    <sheet name="калькуляция Дельфинчик" sheetId="29" r:id="rId29"/>
    <sheet name="расчёт Дельфинчик" sheetId="30" r:id="rId30"/>
    <sheet name="калькуляция   английский" sheetId="31" r:id="rId31"/>
    <sheet name="расчёт Английский" sheetId="32" r:id="rId32"/>
    <sheet name="спортик адаптационная гр" sheetId="33" r:id="rId33"/>
    <sheet name="расчет Спортик" sheetId="34" r:id="rId34"/>
  </sheets>
  <definedNames>
    <definedName name="_xlnm.Print_Area" localSheetId="15">'КАЛЬКУЛ. Познавайка'!$A$1:$D$26</definedName>
    <definedName name="_xlnm.Print_Area" localSheetId="30">'калькуляция   английский'!$A$1:$D$25</definedName>
    <definedName name="_xlnm.Print_Area" localSheetId="11">'калькуляция веселые нотки адапт'!$A$1:$E$26</definedName>
    <definedName name="_xlnm.Print_Area" localSheetId="21">'калькуляция Весёлый язычок адап'!$A$1:$E$25</definedName>
    <definedName name="_xlnm.Print_Area" localSheetId="25">'калькуляция Волшебная кисточка '!$A$1:$E$26</definedName>
    <definedName name="_xlnm.Print_Area" localSheetId="28">'калькуляция Дельфинчик'!$A$1:$D$26</definedName>
    <definedName name="_xlnm.Print_Area" localSheetId="7">'калькуляция Домисолька'!$A$1:$D$25</definedName>
    <definedName name="_xlnm.Print_Area" localSheetId="8">'калькуляция Здоровейка'!$A$1:$D$26</definedName>
    <definedName name="_xlnm.Print_Area" localSheetId="24">'калькуляция изо'!$A$1:$D$26</definedName>
    <definedName name="_xlnm.Print_Area" localSheetId="10">'калькуляция Интоника'!$A$1:$D$26</definedName>
    <definedName name="_xlnm.Print_Area" localSheetId="5">'Калькуляция Логоритмика'!$A$1:$D$25</definedName>
    <definedName name="_xlnm.Print_Area" localSheetId="20">'калькуляция Речецветик'!$A$1:$D$25</definedName>
    <definedName name="_xlnm.Print_Area" localSheetId="0">'КАЛЬКУЛЯЦИЯ Уминичка'!$A$1:$D$24</definedName>
    <definedName name="_xlnm.Print_Area" localSheetId="18">'калькуляция Фитнесс для дошколь'!$A$1:$E$25</definedName>
    <definedName name="_xlnm.Print_Area" localSheetId="19">'калькуляция хореография'!$A$1:$D$26</definedName>
    <definedName name="_xlnm.Print_Area" localSheetId="26">'расёт изо'!$A$1:$I$60</definedName>
    <definedName name="_xlnm.Print_Area" localSheetId="31">'расчёт Английский'!$A$1:$H$54</definedName>
    <definedName name="_xlnm.Print_Area" localSheetId="13">'расчет Веселые нотки адаптацион'!$A$1:$H$53</definedName>
    <definedName name="_xlnm.Print_Area" localSheetId="23">'расчёт Весёлый язычок адаптацио'!$A$1:$H$39</definedName>
    <definedName name="_xlnm.Print_Area" localSheetId="27">'расчёт Волшебная кисточка адапт'!$A$1:$H$38</definedName>
    <definedName name="_xlnm.Print_Area" localSheetId="29">'расчёт Дельфинчик'!$A$1:$I$54</definedName>
    <definedName name="_xlnm.Print_Area" localSheetId="3">'Расчет затрат общий'!$A$1:$H$48</definedName>
    <definedName name="_xlnm.Print_Area" localSheetId="12">'РАСЧЁТ Интоника'!$A$1:$J$48</definedName>
    <definedName name="_xlnm.Print_Area" localSheetId="33">'расчет Спортик'!$A$1:$H$38</definedName>
    <definedName name="_xlnm.Print_Area" localSheetId="17">'расчет Фитнесс для дошкольников'!$A$1:$H$53</definedName>
    <definedName name="_xlnm.Print_Area" localSheetId="16">'Расчет хореография'!$A$1:$J$47</definedName>
    <definedName name="_xlnm.Print_Area" localSheetId="1">'Расчйт Умничка'!$A$1:$J$54</definedName>
    <definedName name="_xlnm.Print_Area" localSheetId="32">'спортик адаптационная гр'!$A$1:$D$26</definedName>
  </definedNames>
  <calcPr fullCalcOnLoad="1"/>
</workbook>
</file>

<file path=xl/sharedStrings.xml><?xml version="1.0" encoding="utf-8"?>
<sst xmlns="http://schemas.openxmlformats.org/spreadsheetml/2006/main" count="2062" uniqueCount="183">
  <si>
    <t>Средняя заработная плата, включая начисления на выплаты по оплате труда, рублей в месяц</t>
  </si>
  <si>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</si>
  <si>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</si>
  <si>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</si>
  <si>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</si>
  <si>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</si>
  <si>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</si>
  <si>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</si>
  <si>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</si>
  <si>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Норма потребления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</si>
  <si>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</si>
  <si>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</si>
  <si>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</si>
  <si>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</si>
  <si>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</si>
  <si>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</si>
  <si>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</si>
  <si>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</si>
  <si>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</si>
  <si>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</si>
  <si>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</si>
  <si>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</si>
  <si>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</si>
  <si>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</si>
  <si>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</si>
  <si>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</si>
  <si>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</si>
  <si>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Прогноз суммарного фонда оплаты труда осного персонала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</si>
  <si>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</si>
  <si>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</si>
  <si>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</si>
  <si>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</si>
  <si>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</si>
  <si>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</si>
  <si>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</si>
  <si>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</si>
  <si>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</si>
  <si>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</si>
  <si>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</si>
  <si>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</si>
  <si>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</si>
  <si>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</si>
  <si>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>краски</t>
  </si>
  <si>
    <t>шт.</t>
  </si>
  <si>
    <t>альбом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</si>
  <si>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</si>
  <si>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</si>
  <si>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</si>
  <si>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</si>
  <si>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</si>
  <si>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</si>
  <si>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</si>
  <si>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</si>
  <si>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</si>
  <si>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</si>
  <si>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</si>
  <si>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</si>
  <si>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</si>
  <si>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</si>
  <si>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</si>
  <si>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 xml:space="preserve">         норма   объема   оказания   платных   услуг   за   норму  времени,</t>
  </si>
  <si>
    <t>Затраты на оплату труда персонала, рублей                 (6) = (2) : (3) х (4) :(5)</t>
  </si>
  <si>
    <t>карандаши</t>
  </si>
  <si>
    <t>упак.</t>
  </si>
  <si>
    <t>занятий в мес.</t>
  </si>
  <si>
    <t>(наименование платной услуги )</t>
  </si>
  <si>
    <t>норма объема оказания платных услуг за данное количество единиц времени  (наполняемость группы)</t>
  </si>
  <si>
    <t>Норма времени на оказание услуги</t>
  </si>
  <si>
    <t>мин.</t>
  </si>
  <si>
    <t>Количество занятий в месяц</t>
  </si>
  <si>
    <t>занятий</t>
  </si>
  <si>
    <t>Суммы выделенные красным цветом считаются автоматически</t>
  </si>
  <si>
    <t>УТВЕРЖДАЮ:</t>
  </si>
  <si>
    <t>_______________________</t>
  </si>
  <si>
    <t>(наименование платной услуги)</t>
  </si>
  <si>
    <t>рублей за 1 услугу в мес./на  воспитан.</t>
  </si>
  <si>
    <t>Рекомендуемое распределение средств</t>
  </si>
  <si>
    <t xml:space="preserve">Стоимость обучения одного воспитанника в месяц </t>
  </si>
  <si>
    <t xml:space="preserve">Стоимость обучения 15-ти воспитанниов в месяц </t>
  </si>
  <si>
    <t>1. ФОТ = 60%</t>
  </si>
  <si>
    <t>Фонд заработной платы начислений</t>
  </si>
  <si>
    <t>Состав накладных расходов</t>
  </si>
  <si>
    <t>Накладные расходы включают в себя:</t>
  </si>
  <si>
    <t>1. Текущий ремонт зданий и сооружений, оборудования.</t>
  </si>
  <si>
    <t>2. Заработная плата, обучение и содержание административно-управленческого аппарата.</t>
  </si>
  <si>
    <t>3. Отчисление на уплату единого социального налога.</t>
  </si>
  <si>
    <t>4. Расходы по обслуживанию транспортных средств, находящихся на балансе компании.</t>
  </si>
  <si>
    <t>5. Арендная плата за офис, склад продукции.</t>
  </si>
  <si>
    <t>6. Затраты, возникшие в связи с простоем, появлением бракованной продукции.</t>
  </si>
  <si>
    <t>7. Отчисление на социальное страхование и разного рода обязательные платежи.</t>
  </si>
  <si>
    <t>8. Затраты, связанные с эксплуатацией и содержанием основных средств.</t>
  </si>
  <si>
    <t>9. Затраты на рекламу, консультационные услуги.</t>
  </si>
  <si>
    <t>10. Содержание офиса, оплата коммунальных услуг.</t>
  </si>
  <si>
    <t>11. Обслуживание основного производства.</t>
  </si>
  <si>
    <t>12. Расходы на услуги связи (телефон, интернет) и так далее.</t>
  </si>
  <si>
    <t>здание, бойлер, прибор учета тепла</t>
  </si>
  <si>
    <t>методические пособия</t>
  </si>
  <si>
    <t>это педагоги 211+213</t>
  </si>
  <si>
    <t>сюда входит коммуналка по смете 223</t>
  </si>
  <si>
    <t>Прогноз суммарного фонда оплаты труда основного персонала</t>
  </si>
  <si>
    <t>свет</t>
  </si>
  <si>
    <t>тепло</t>
  </si>
  <si>
    <t>вода</t>
  </si>
  <si>
    <t>Кружок "Умничка"</t>
  </si>
  <si>
    <t>Клещевникова</t>
  </si>
  <si>
    <t>Фадеева</t>
  </si>
  <si>
    <t>Казанбаева</t>
  </si>
  <si>
    <t>Груменцова</t>
  </si>
  <si>
    <t>7 кружков</t>
  </si>
  <si>
    <t>в месяц 7кружков * 4 недели = 28 раза</t>
  </si>
  <si>
    <t>28 раза * 3 руб = 84 руб</t>
  </si>
  <si>
    <t>9 месяцев * 84 руб = 756 руб</t>
  </si>
  <si>
    <t>Кружок "Логоритмика"</t>
  </si>
  <si>
    <t>28 раза *  руб = 168 руб</t>
  </si>
  <si>
    <t>9 месяцев * 168 руб = 1512 руб</t>
  </si>
  <si>
    <t>28 раза * 5 руб = 140 руб</t>
  </si>
  <si>
    <t>9 месяцев * 140 руб = 1260 руб</t>
  </si>
  <si>
    <t xml:space="preserve">Взять среднее по Клещевниковой и Фадеевой (4,5 округляем до 5 руб) </t>
  </si>
  <si>
    <t>Взять общ смету по бюджету КОСГУ 223  высчитать % соотношение к КОСГУ 223 (вода, свет, тепло)</t>
  </si>
  <si>
    <t>Неверова</t>
  </si>
  <si>
    <t>Педагог-психолог Клещевникова Г.С.</t>
  </si>
  <si>
    <t>Муз.рук-ль Фадеева Е.А.</t>
  </si>
  <si>
    <t>Кружок "До-ми-соль-ка"</t>
  </si>
  <si>
    <t>Муз.рук-ль Неверова О.Я.</t>
  </si>
  <si>
    <t>Инструктор по физкультуре Казанбаева Е.В.</t>
  </si>
  <si>
    <t>Кружок "Интоника"</t>
  </si>
  <si>
    <t>Кружок "Здоровейка"</t>
  </si>
  <si>
    <t>Кружок "Познавайка"</t>
  </si>
  <si>
    <t>воспитатель Груменцова О.В.</t>
  </si>
  <si>
    <t>Кружок "Речецветик"</t>
  </si>
  <si>
    <t>Кружок "Умные пальчики"</t>
  </si>
  <si>
    <t>Кружок "Весёлый английский"</t>
  </si>
  <si>
    <t>наглядный материал</t>
  </si>
  <si>
    <t>набор магнитных букв</t>
  </si>
  <si>
    <t>резиновые игрушки</t>
  </si>
  <si>
    <t>картон</t>
  </si>
  <si>
    <t>цветная бумага</t>
  </si>
  <si>
    <t>тетради</t>
  </si>
  <si>
    <t>музыкальные инструменты</t>
  </si>
  <si>
    <t>наглядные пособия</t>
  </si>
  <si>
    <t>музыкальные инструиенты</t>
  </si>
  <si>
    <t>спортинвентарь</t>
  </si>
  <si>
    <t>Фадеева 2</t>
  </si>
  <si>
    <t>Заведующий ДОУ № 40 "Колосок"</t>
  </si>
  <si>
    <t>М.П. Голышкина</t>
  </si>
  <si>
    <t>Кружок "Здоровей-ка"</t>
  </si>
  <si>
    <t>Заведующий ДОУ №40</t>
  </si>
  <si>
    <t>Заведующий ДОУ № 40</t>
  </si>
  <si>
    <t>М.П. Голышкиноа</t>
  </si>
  <si>
    <t>Сидорович</t>
  </si>
  <si>
    <t>"___"__________ 20__г.</t>
  </si>
  <si>
    <t>"___"_________20___г.</t>
  </si>
  <si>
    <t>"____"__________20__г.</t>
  </si>
  <si>
    <t>"____"________20___г.</t>
  </si>
  <si>
    <t>Кружок "Дельфинчик"</t>
  </si>
  <si>
    <t>инструктор по плаванию Сидорович И.Л.</t>
  </si>
  <si>
    <t xml:space="preserve">Гришкова </t>
  </si>
  <si>
    <t>Кружок "Хореография"</t>
  </si>
  <si>
    <t>учитель-логопед Гришкова Е.П.</t>
  </si>
  <si>
    <t>Кружок "Спортик"</t>
  </si>
  <si>
    <t>инструктор пофизкультуре Казанбаева Е.В.</t>
  </si>
  <si>
    <t>музыальные инструменты</t>
  </si>
  <si>
    <t>хореография</t>
  </si>
  <si>
    <t>умные пальчики</t>
  </si>
  <si>
    <t>музыкальный ценрт</t>
  </si>
  <si>
    <t>цветные карандаши</t>
  </si>
  <si>
    <t>пластилин</t>
  </si>
  <si>
    <t>ножницы</t>
  </si>
  <si>
    <t>клей</t>
  </si>
  <si>
    <t>спортивное оборудование</t>
  </si>
  <si>
    <t>Кружок "Весёлые нотки"</t>
  </si>
  <si>
    <t>Кружок "Весёлый язычок"</t>
  </si>
  <si>
    <t>учитель-логопед Вазиева Э.И.</t>
  </si>
  <si>
    <t>Кружок "Волшебная кисточка"</t>
  </si>
  <si>
    <t>воспитатель Габдрахманова А.Х.</t>
  </si>
  <si>
    <t xml:space="preserve">Калькуляция дополнительной платной образовательной услуги </t>
  </si>
  <si>
    <t xml:space="preserve"> РАСЧЕТ СТОИМОСТИ ДОПОЛНИТЕЛЬНОЙ  ПЛАТНОЙ ОБРАЗОВАТЕЛЬНОЙ УСЛУГИ</t>
  </si>
  <si>
    <t>педагог дополнительного образования</t>
  </si>
  <si>
    <t>учитель-логопед Газиева А.И.</t>
  </si>
  <si>
    <t>педагог дополнительного образования Корепанова Нина Леонидовна</t>
  </si>
  <si>
    <t>педагог дополнительного образования  Егорова Виктория Павловна</t>
  </si>
  <si>
    <t>Кружок "Фитнесс для дошкольников"</t>
  </si>
  <si>
    <t xml:space="preserve"> РАСЧЕТ СТОИМОСТИ ПЛАТНОЙ УСЛУГИ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</si>
</sst>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79" fontId="0" fillId="0" borderId="10" xfId="6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2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179" fontId="0" fillId="0" borderId="10" xfId="6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9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2" borderId="10" xfId="0" applyFont="1" applyFill="1" applyBorder="1" applyAlignment="1">
      <alignment wrapText="1"/>
    </xf>
    <xf numFmtId="180" fontId="0" fillId="32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80" fontId="0" fillId="0" borderId="10" xfId="0" applyNumberFormat="1" applyFont="1" applyFill="1" applyBorder="1" applyAlignment="1">
      <alignment vertical="top"/>
    </xf>
    <xf numFmtId="0" fontId="0" fillId="32" borderId="10" xfId="0" applyFill="1" applyBorder="1" applyAlignment="1">
      <alignment vertical="top"/>
    </xf>
    <xf numFmtId="2" fontId="2" fillId="32" borderId="10" xfId="0" applyNumberFormat="1" applyFont="1" applyFill="1" applyBorder="1" applyAlignment="1">
      <alignment vertical="top"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4" fontId="0" fillId="0" borderId="0" xfId="0" applyNumberFormat="1" applyFont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35" borderId="0" xfId="0" applyFont="1" applyFill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6" fillId="33" borderId="1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3" fillId="36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Normal="130" zoomScalePageLayoutView="0" workbookViewId="0" topLeftCell="A7">
      <selection activeCell="D22" sqref="D22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76">
        <v>45169</v>
      </c>
    </row>
    <row r="6" spans="1:4" ht="12.75">
      <c r="A6" s="78" t="s">
        <v>175</v>
      </c>
      <c r="B6" s="78"/>
      <c r="C6" s="78"/>
      <c r="D6" s="78"/>
    </row>
    <row r="7" spans="1:4" ht="22.5" customHeight="1">
      <c r="A7" s="83" t="s">
        <v>103</v>
      </c>
      <c r="B7" s="83"/>
      <c r="C7" s="83"/>
      <c r="D7" s="83"/>
    </row>
    <row r="8" spans="1:4" ht="12.75">
      <c r="A8" s="79" t="s">
        <v>74</v>
      </c>
      <c r="B8" s="80"/>
      <c r="C8" s="80"/>
      <c r="D8" s="81"/>
    </row>
    <row r="9" spans="1:4" ht="12.75">
      <c r="A9" s="82" t="s">
        <v>48</v>
      </c>
      <c r="B9" s="82"/>
      <c r="C9" s="22">
        <v>56</v>
      </c>
      <c r="D9" s="21" t="s">
        <v>49</v>
      </c>
    </row>
    <row r="10" spans="1:4" ht="12.75">
      <c r="A10" s="25" t="s">
        <v>67</v>
      </c>
      <c r="B10" s="25"/>
      <c r="C10" s="22">
        <v>30</v>
      </c>
      <c r="D10" s="21" t="s">
        <v>68</v>
      </c>
    </row>
    <row r="11" spans="1:4" ht="12.75">
      <c r="A11" s="25" t="s">
        <v>69</v>
      </c>
      <c r="B11" s="25"/>
      <c r="C11" s="22">
        <v>4</v>
      </c>
      <c r="D11" s="21" t="s">
        <v>70</v>
      </c>
    </row>
    <row r="13" spans="1:4" ht="31.5" customHeight="1">
      <c r="A13" s="10" t="s">
        <v>17</v>
      </c>
      <c r="B13" s="14" t="s">
        <v>23</v>
      </c>
      <c r="C13" s="15" t="s">
        <v>31</v>
      </c>
      <c r="D13" s="14" t="s">
        <v>32</v>
      </c>
    </row>
    <row r="14" spans="1:4" ht="17.25" customHeight="1">
      <c r="A14" s="10" t="s">
        <v>3</v>
      </c>
      <c r="B14" s="13" t="s">
        <v>33</v>
      </c>
      <c r="C14" s="11" t="s">
        <v>39</v>
      </c>
      <c r="D14" s="72">
        <f>'Расчйт Умничка'!F8</f>
        <v>6.636986111111111</v>
      </c>
    </row>
    <row r="15" spans="1:4" ht="17.25" customHeight="1">
      <c r="A15" s="10" t="s">
        <v>4</v>
      </c>
      <c r="B15" s="13" t="s">
        <v>34</v>
      </c>
      <c r="C15" s="11" t="s">
        <v>39</v>
      </c>
      <c r="D15" s="72">
        <f>'Расчйт Умничка'!G19</f>
        <v>21.2</v>
      </c>
    </row>
    <row r="16" spans="1:4" ht="25.5" customHeight="1">
      <c r="A16" s="10" t="s">
        <v>18</v>
      </c>
      <c r="B16" s="9" t="s">
        <v>35</v>
      </c>
      <c r="C16" s="16" t="s">
        <v>39</v>
      </c>
      <c r="D16" s="72">
        <f>'Расчйт Умничка'!F28</f>
        <v>46.8</v>
      </c>
    </row>
    <row r="17" spans="1:4" ht="18.75" customHeight="1">
      <c r="A17" s="10" t="s">
        <v>19</v>
      </c>
      <c r="B17" s="13" t="s">
        <v>36</v>
      </c>
      <c r="C17" s="11" t="s">
        <v>39</v>
      </c>
      <c r="D17" s="72">
        <f>'Расчйт Умничка'!C39</f>
        <v>0.823980963736689</v>
      </c>
    </row>
    <row r="18" spans="1:4" ht="23.25" customHeight="1">
      <c r="A18" s="10" t="s">
        <v>20</v>
      </c>
      <c r="B18" s="13" t="s">
        <v>37</v>
      </c>
      <c r="C18" s="11" t="s">
        <v>39</v>
      </c>
      <c r="D18" s="72">
        <f>'КАЛЬКУЛЯЦИЯ Уминичка'!D14+'КАЛЬКУЛЯЦИЯ Уминичка'!D15+'КАЛЬКУЛЯЦИЯ Уминичка'!D16+'КАЛЬКУЛЯЦИЯ Уминичка'!D17</f>
        <v>75.46096707484779</v>
      </c>
    </row>
    <row r="19" spans="1:4" ht="18.75" customHeight="1">
      <c r="A19" s="10"/>
      <c r="B19" s="42" t="s">
        <v>57</v>
      </c>
      <c r="C19" s="18" t="s">
        <v>58</v>
      </c>
      <c r="D19" s="73">
        <v>0.66</v>
      </c>
    </row>
    <row r="20" spans="1:4" ht="19.5" customHeight="1">
      <c r="A20" s="10" t="s">
        <v>21</v>
      </c>
      <c r="B20" s="42" t="s">
        <v>47</v>
      </c>
      <c r="C20" s="11" t="s">
        <v>39</v>
      </c>
      <c r="D20" s="72">
        <f>D18*D19+D18</f>
        <v>125.26520534424733</v>
      </c>
    </row>
    <row r="21" spans="1:4" ht="23.25" customHeight="1">
      <c r="A21" s="10" t="s">
        <v>22</v>
      </c>
      <c r="B21" s="42" t="s">
        <v>59</v>
      </c>
      <c r="C21" s="18" t="s">
        <v>64</v>
      </c>
      <c r="D21" s="74">
        <v>4</v>
      </c>
    </row>
    <row r="22" spans="1:4" ht="30.75" customHeight="1">
      <c r="A22" s="31" t="s">
        <v>30</v>
      </c>
      <c r="B22" s="43" t="s">
        <v>38</v>
      </c>
      <c r="C22" s="26" t="s">
        <v>75</v>
      </c>
      <c r="D22" s="75">
        <f>D20*D21</f>
        <v>501.06082137698934</v>
      </c>
    </row>
    <row r="26" ht="23.25">
      <c r="B26" s="54" t="s">
        <v>81</v>
      </c>
    </row>
    <row r="27" ht="12.75">
      <c r="B27" t="s">
        <v>82</v>
      </c>
    </row>
    <row r="28" ht="12.75">
      <c r="B28" s="55"/>
    </row>
    <row r="29" ht="12.75">
      <c r="B29" s="55" t="s">
        <v>83</v>
      </c>
    </row>
    <row r="30" ht="12.75">
      <c r="B30" s="55" t="s">
        <v>84</v>
      </c>
    </row>
    <row r="31" ht="12.75">
      <c r="B31" s="55" t="s">
        <v>85</v>
      </c>
    </row>
    <row r="32" ht="12.75">
      <c r="B32" s="55" t="s">
        <v>86</v>
      </c>
    </row>
    <row r="33" ht="12.75">
      <c r="B33" s="55" t="s">
        <v>87</v>
      </c>
    </row>
    <row r="34" ht="12.75">
      <c r="B34" s="55" t="s">
        <v>88</v>
      </c>
    </row>
    <row r="35" ht="12.75">
      <c r="B35" s="55" t="s">
        <v>89</v>
      </c>
    </row>
    <row r="36" ht="12.75">
      <c r="B36" s="55" t="s">
        <v>90</v>
      </c>
    </row>
    <row r="37" ht="12.75">
      <c r="B37" s="55" t="s">
        <v>91</v>
      </c>
    </row>
    <row r="38" ht="12.75">
      <c r="B38" s="55" t="s">
        <v>92</v>
      </c>
    </row>
    <row r="39" ht="12.75">
      <c r="B39" s="55" t="s">
        <v>93</v>
      </c>
    </row>
    <row r="40" ht="12.75">
      <c r="B40" s="55" t="s">
        <v>94</v>
      </c>
    </row>
    <row r="42" ht="12.75">
      <c r="B42" s="56"/>
    </row>
  </sheetData>
  <sheetProtection/>
  <mergeCells count="4"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4">
      <selection activeCell="F8" sqref="F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126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38.25">
      <c r="A8" s="60" t="s">
        <v>124</v>
      </c>
      <c r="B8" s="61">
        <v>22233.65</v>
      </c>
      <c r="C8" s="46">
        <v>7200</v>
      </c>
      <c r="D8" s="2">
        <v>30</v>
      </c>
      <c r="E8" s="2">
        <v>48</v>
      </c>
      <c r="F8" s="40">
        <f>B8/C8*D8/E8</f>
        <v>1.9300043402777778</v>
      </c>
      <c r="G8" s="106"/>
      <c r="H8" s="107"/>
      <c r="I8" s="107"/>
      <c r="J8" s="107"/>
    </row>
    <row r="9" spans="1:10" ht="12.75">
      <c r="A9" s="5"/>
      <c r="B9" s="2"/>
      <c r="C9" s="2"/>
      <c r="D9" s="2"/>
      <c r="E9" s="2"/>
      <c r="F9" s="2"/>
      <c r="G9" s="108"/>
      <c r="H9" s="107"/>
      <c r="I9" s="107"/>
      <c r="J9" s="107"/>
    </row>
    <row r="10" spans="1:6" ht="12.75">
      <c r="A10" s="5" t="s">
        <v>5</v>
      </c>
      <c r="B10" s="2"/>
      <c r="C10" s="2"/>
      <c r="D10" s="2"/>
      <c r="E10" s="2"/>
      <c r="F10" s="23">
        <f>F8+F9</f>
        <v>1.9300043402777778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141</v>
      </c>
      <c r="C16" s="18" t="s">
        <v>43</v>
      </c>
      <c r="D16" s="10">
        <v>0.01</v>
      </c>
      <c r="E16" s="10">
        <v>4</v>
      </c>
      <c r="F16" s="10">
        <v>540</v>
      </c>
      <c r="G16" s="41">
        <f>D16*E16*F16</f>
        <v>21.6</v>
      </c>
    </row>
    <row r="17" spans="1:7" ht="12.75">
      <c r="A17" s="97"/>
      <c r="B17" s="18"/>
      <c r="C17" s="18"/>
      <c r="D17" s="10">
        <v>0</v>
      </c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29.6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141</v>
      </c>
      <c r="B26" s="10">
        <v>21.6</v>
      </c>
      <c r="C26" s="70">
        <v>0.05</v>
      </c>
      <c r="D26" s="10">
        <v>36</v>
      </c>
      <c r="E26" s="10">
        <v>0.2</v>
      </c>
      <c r="F26" s="10">
        <f>B26*C26*D26/E26</f>
        <v>194.4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266.4</v>
      </c>
    </row>
    <row r="29" spans="1:6" ht="12.75" customHeight="1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26680.380000000005</v>
      </c>
    </row>
    <row r="33" spans="1:4" ht="30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38.25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27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25.5">
      <c r="A36" s="11" t="s">
        <v>20</v>
      </c>
      <c r="B36" s="26" t="s">
        <v>45</v>
      </c>
      <c r="C36" s="35">
        <f>(C32+C33+C34)/C35</f>
        <v>0.12362995507255696</v>
      </c>
    </row>
    <row r="37" spans="1:3" ht="37.5" customHeight="1">
      <c r="A37" s="11" t="s">
        <v>21</v>
      </c>
      <c r="B37" s="9" t="s">
        <v>28</v>
      </c>
      <c r="C37" s="35">
        <f>F8</f>
        <v>1.9300043402777778</v>
      </c>
    </row>
    <row r="38" spans="1:3" ht="28.5" customHeight="1">
      <c r="A38" s="11" t="s">
        <v>22</v>
      </c>
      <c r="B38" s="26" t="s">
        <v>46</v>
      </c>
      <c r="C38" s="35">
        <f>C36*C37</f>
        <v>0.2386063498783816</v>
      </c>
    </row>
    <row r="40" spans="1:3" ht="12.75" hidden="1" outlineLevel="1">
      <c r="A40" s="32" t="s">
        <v>71</v>
      </c>
      <c r="B40" s="32"/>
      <c r="C40" s="32"/>
    </row>
    <row r="41" ht="12.75" hidden="1" outlineLevel="1"/>
    <row r="42" ht="12.75" hidden="1" outlineLevel="1"/>
    <row r="43" ht="12.75" hidden="1" outlineLevel="1">
      <c r="A43" t="s">
        <v>108</v>
      </c>
    </row>
    <row r="44" ht="12.75" hidden="1" outlineLevel="1">
      <c r="A44" t="s">
        <v>109</v>
      </c>
    </row>
    <row r="45" ht="12.75" hidden="1" outlineLevel="1"/>
    <row r="46" ht="12.75" hidden="1" outlineLevel="1">
      <c r="A46" t="s">
        <v>113</v>
      </c>
    </row>
    <row r="47" ht="12.75" hidden="1" outlineLevel="1">
      <c r="A47" t="s">
        <v>114</v>
      </c>
    </row>
    <row r="48" ht="12.75" collapsed="1"/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9">
    <mergeCell ref="A21:F21"/>
    <mergeCell ref="A29:F29"/>
    <mergeCell ref="G8:J9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C15" sqref="C15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125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26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'РАСЧЁТ Интоника'!F8</f>
        <v>4.562137419871794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Интоника'!G19</f>
        <v>13.879999999999999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'РАСЧЁТ Интоника'!F27</f>
        <v>125.1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Интоника'!C38</f>
        <v>0.5642159889992193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144.106353408871</v>
      </c>
    </row>
    <row r="20" spans="1:4" ht="18.75" customHeight="1">
      <c r="A20" s="10"/>
      <c r="B20" s="42" t="s">
        <v>57</v>
      </c>
      <c r="C20" s="18" t="s">
        <v>58</v>
      </c>
      <c r="D20" s="73">
        <v>0.1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158.5169887497581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v>500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7.421875" style="0" customWidth="1"/>
    <col min="2" max="2" width="47.57421875" style="0" customWidth="1"/>
    <col min="3" max="3" width="15.140625" style="0" customWidth="1"/>
    <col min="4" max="4" width="12.0039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29" t="s">
        <v>150</v>
      </c>
    </row>
    <row r="7" spans="1:4" ht="12.75">
      <c r="A7" s="78" t="s">
        <v>175</v>
      </c>
      <c r="B7" s="78"/>
      <c r="C7" s="78"/>
      <c r="D7" s="78"/>
    </row>
    <row r="8" spans="1:4" ht="12.75">
      <c r="A8" s="83" t="s">
        <v>170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15</v>
      </c>
      <c r="D10" s="21" t="s">
        <v>49</v>
      </c>
    </row>
    <row r="11" spans="1:4" ht="12.75">
      <c r="A11" s="25" t="s">
        <v>67</v>
      </c>
      <c r="B11" s="25"/>
      <c r="C11" s="22">
        <v>10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25.5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2.75">
      <c r="A15" s="10" t="s">
        <v>3</v>
      </c>
      <c r="B15" s="13" t="s">
        <v>33</v>
      </c>
      <c r="C15" s="11" t="s">
        <v>39</v>
      </c>
      <c r="D15" s="36">
        <f>'Расчёт Познавайка'!F10</f>
        <v>4.204670833333333</v>
      </c>
    </row>
    <row r="16" spans="1:4" ht="12.75">
      <c r="A16" s="10" t="s">
        <v>4</v>
      </c>
      <c r="B16" s="13" t="s">
        <v>34</v>
      </c>
      <c r="C16" s="11" t="s">
        <v>39</v>
      </c>
      <c r="D16" s="36">
        <f>'расчет Веселые нотки адаптацион'!G19</f>
        <v>13.879999999999999</v>
      </c>
    </row>
    <row r="17" spans="1:4" ht="30" customHeight="1">
      <c r="A17" s="10" t="s">
        <v>18</v>
      </c>
      <c r="B17" s="9" t="s">
        <v>35</v>
      </c>
      <c r="C17" s="16" t="s">
        <v>39</v>
      </c>
      <c r="D17" s="36">
        <f>'расчет Веселые нотки адаптацион'!F27</f>
        <v>125.1</v>
      </c>
    </row>
    <row r="18" spans="1:4" ht="12.75">
      <c r="A18" s="10" t="s">
        <v>19</v>
      </c>
      <c r="B18" s="13" t="s">
        <v>36</v>
      </c>
      <c r="C18" s="11" t="s">
        <v>39</v>
      </c>
      <c r="D18" s="36">
        <f>'расчет Веселые нотки адаптацион'!C38</f>
        <v>0.3259914603106601</v>
      </c>
    </row>
    <row r="19" spans="1:4" ht="12.75">
      <c r="A19" s="10" t="s">
        <v>20</v>
      </c>
      <c r="B19" s="13" t="s">
        <v>37</v>
      </c>
      <c r="C19" s="11" t="s">
        <v>39</v>
      </c>
      <c r="D19" s="36">
        <f>D15+D16+D17+D18</f>
        <v>143.51066229364397</v>
      </c>
    </row>
    <row r="20" spans="1:4" ht="12.75">
      <c r="A20" s="10"/>
      <c r="B20" s="42" t="s">
        <v>57</v>
      </c>
      <c r="C20" s="18" t="s">
        <v>58</v>
      </c>
      <c r="D20" s="37">
        <v>0.05</v>
      </c>
    </row>
    <row r="21" spans="1:4" ht="12.75">
      <c r="A21" s="10" t="s">
        <v>21</v>
      </c>
      <c r="B21" s="42" t="s">
        <v>47</v>
      </c>
      <c r="C21" s="11" t="s">
        <v>39</v>
      </c>
      <c r="D21" s="36">
        <f>D19*D20+D19</f>
        <v>150.68619540832617</v>
      </c>
    </row>
    <row r="22" spans="1:4" ht="12.75">
      <c r="A22" s="10" t="s">
        <v>22</v>
      </c>
      <c r="B22" s="42" t="s">
        <v>59</v>
      </c>
      <c r="C22" s="18" t="s">
        <v>64</v>
      </c>
      <c r="D22" s="38">
        <v>4</v>
      </c>
    </row>
    <row r="23" spans="1:4" ht="37.5" customHeight="1">
      <c r="A23" s="31" t="s">
        <v>30</v>
      </c>
      <c r="B23" s="43" t="s">
        <v>38</v>
      </c>
      <c r="C23" s="26" t="s">
        <v>75</v>
      </c>
      <c r="D23" s="39">
        <f>D21*D22</f>
        <v>602.7447816333047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1">
      <selection activeCell="F8" sqref="F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125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121</v>
      </c>
      <c r="B8" s="61">
        <v>22774.19</v>
      </c>
      <c r="C8" s="46">
        <v>5760</v>
      </c>
      <c r="D8" s="2">
        <v>30</v>
      </c>
      <c r="E8" s="2">
        <v>26</v>
      </c>
      <c r="F8" s="40">
        <f>B8/C8*D8/E8</f>
        <v>4.562137419871794</v>
      </c>
      <c r="G8" s="109"/>
      <c r="H8" s="110"/>
      <c r="I8" s="110"/>
      <c r="J8" s="11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4.562137419871794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0" t="s">
        <v>138</v>
      </c>
      <c r="C16" s="10" t="s">
        <v>43</v>
      </c>
      <c r="D16" s="10">
        <v>0.01</v>
      </c>
      <c r="E16" s="10">
        <v>4</v>
      </c>
      <c r="F16" s="10">
        <v>147</v>
      </c>
      <c r="G16" s="41">
        <f>D16*E16*F16</f>
        <v>5.88</v>
      </c>
    </row>
    <row r="17" spans="1:7" ht="12.75">
      <c r="A17" s="97"/>
      <c r="B17" s="18"/>
      <c r="C17" s="18"/>
      <c r="D17" s="10"/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13.879999999999999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0" t="s">
        <v>138</v>
      </c>
      <c r="B26" s="10">
        <v>5.9</v>
      </c>
      <c r="C26" s="70">
        <v>0.05</v>
      </c>
      <c r="D26" s="10">
        <v>36</v>
      </c>
      <c r="E26" s="10">
        <v>0.2</v>
      </c>
      <c r="F26" s="10">
        <f>B26*C26*D26/E26</f>
        <v>53.1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125.1</v>
      </c>
    </row>
    <row r="29" spans="1:6" ht="12.75" customHeight="1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27329.028</v>
      </c>
    </row>
    <row r="33" spans="1:4" ht="30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38.25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27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25.5">
      <c r="A36" s="11" t="s">
        <v>20</v>
      </c>
      <c r="B36" s="26" t="s">
        <v>45</v>
      </c>
      <c r="C36" s="35">
        <f>(C32+C33+C34)/C35</f>
        <v>0.1236736067049631</v>
      </c>
    </row>
    <row r="37" spans="1:3" ht="37.5" customHeight="1">
      <c r="A37" s="11" t="s">
        <v>21</v>
      </c>
      <c r="B37" s="9" t="s">
        <v>28</v>
      </c>
      <c r="C37" s="35">
        <f>F8</f>
        <v>4.562137419871794</v>
      </c>
    </row>
    <row r="38" spans="1:3" ht="28.5" customHeight="1">
      <c r="A38" s="11" t="s">
        <v>22</v>
      </c>
      <c r="B38" s="26" t="s">
        <v>46</v>
      </c>
      <c r="C38" s="35">
        <f>C36*C37</f>
        <v>0.5642159889992193</v>
      </c>
    </row>
    <row r="40" spans="1:3" ht="12.75" hidden="1" outlineLevel="1">
      <c r="A40" s="32" t="s">
        <v>71</v>
      </c>
      <c r="B40" s="32"/>
      <c r="C40" s="32"/>
    </row>
    <row r="41" ht="12.75" hidden="1" outlineLevel="1"/>
    <row r="42" ht="12.75" hidden="1" outlineLevel="1"/>
    <row r="43" ht="12.75" hidden="1" outlineLevel="1">
      <c r="A43" t="s">
        <v>108</v>
      </c>
    </row>
    <row r="44" ht="12.75" hidden="1" outlineLevel="1">
      <c r="A44" t="s">
        <v>109</v>
      </c>
    </row>
    <row r="45" ht="12.75" hidden="1" outlineLevel="1"/>
    <row r="46" ht="12.75" hidden="1" outlineLevel="1">
      <c r="A46" t="s">
        <v>113</v>
      </c>
    </row>
    <row r="47" ht="12.75" hidden="1" outlineLevel="1">
      <c r="A47" t="s">
        <v>114</v>
      </c>
    </row>
    <row r="48" ht="12.75" collapsed="1"/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9">
    <mergeCell ref="A21:F21"/>
    <mergeCell ref="A29:F29"/>
    <mergeCell ref="G8:J8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3.8515625" style="0" customWidth="1"/>
    <col min="2" max="2" width="24.421875" style="0" customWidth="1"/>
    <col min="3" max="3" width="15.7109375" style="0" customWidth="1"/>
    <col min="4" max="4" width="12.00390625" style="0" customWidth="1"/>
    <col min="5" max="5" width="11.421875" style="0" customWidth="1"/>
    <col min="6" max="6" width="11.57421875" style="0" customWidth="1"/>
  </cols>
  <sheetData>
    <row r="1" spans="1:7" ht="27.75" customHeight="1">
      <c r="A1" s="91" t="s">
        <v>176</v>
      </c>
      <c r="B1" s="91"/>
      <c r="C1" s="91"/>
      <c r="D1" s="91"/>
      <c r="E1" s="91"/>
      <c r="F1" s="91"/>
      <c r="G1" s="91"/>
    </row>
    <row r="2" spans="1:7" ht="21.75" customHeight="1">
      <c r="A2" s="92" t="s">
        <v>170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12.75">
      <c r="A4" s="85" t="s">
        <v>52</v>
      </c>
      <c r="B4" s="86"/>
      <c r="C4" s="86"/>
      <c r="D4" s="86"/>
      <c r="E4" s="86"/>
      <c r="F4" s="1"/>
      <c r="G4" s="1"/>
    </row>
    <row r="5" spans="1:5" ht="12.75">
      <c r="A5" s="6"/>
      <c r="B5" s="6"/>
      <c r="C5" s="6"/>
      <c r="D5" s="6"/>
      <c r="E5" s="6"/>
    </row>
    <row r="6" spans="1:8" ht="153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 customHeight="1">
      <c r="A8" s="60" t="s">
        <v>121</v>
      </c>
      <c r="B8" s="61">
        <v>22774.19</v>
      </c>
      <c r="C8" s="46">
        <v>5760</v>
      </c>
      <c r="D8" s="2">
        <v>10</v>
      </c>
      <c r="E8" s="2">
        <v>15</v>
      </c>
      <c r="F8" s="40">
        <f>B8/C8*D8/E8</f>
        <v>2.6359016203703702</v>
      </c>
      <c r="G8" s="109"/>
      <c r="H8" s="110"/>
      <c r="I8" s="110"/>
      <c r="J8" s="11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2.6359016203703702</v>
      </c>
    </row>
    <row r="11" spans="1:7" ht="12.75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89.2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12.75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0" t="s">
        <v>138</v>
      </c>
      <c r="C16" s="10" t="s">
        <v>43</v>
      </c>
      <c r="D16" s="10">
        <v>0.01</v>
      </c>
      <c r="E16" s="10">
        <v>4</v>
      </c>
      <c r="F16" s="10">
        <v>147</v>
      </c>
      <c r="G16" s="41">
        <f>D16*E16*F16</f>
        <v>5.88</v>
      </c>
    </row>
    <row r="17" spans="1:7" ht="12.75">
      <c r="A17" s="97"/>
      <c r="B17" s="18"/>
      <c r="C17" s="18"/>
      <c r="D17" s="10"/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13.879999999999999</v>
      </c>
    </row>
    <row r="21" spans="1:6" ht="12.75">
      <c r="A21" s="84" t="s">
        <v>54</v>
      </c>
      <c r="B21" s="105"/>
      <c r="C21" s="105"/>
      <c r="D21" s="105"/>
      <c r="E21" s="105"/>
      <c r="F21" s="105"/>
    </row>
    <row r="23" spans="1:6" ht="114.7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0" t="s">
        <v>138</v>
      </c>
      <c r="B26" s="10">
        <v>5.9</v>
      </c>
      <c r="C26" s="70">
        <v>0.05</v>
      </c>
      <c r="D26" s="10">
        <v>36</v>
      </c>
      <c r="E26" s="10">
        <v>0.2</v>
      </c>
      <c r="F26" s="10">
        <f>B26*C26*D26/E26</f>
        <v>53.1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125.1</v>
      </c>
    </row>
    <row r="29" spans="1:6" ht="12.75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34.5" customHeight="1">
      <c r="A32" s="11" t="s">
        <v>3</v>
      </c>
      <c r="B32" s="9" t="s">
        <v>24</v>
      </c>
      <c r="C32" s="19">
        <f>B8*10%*12</f>
        <v>27329.028</v>
      </c>
    </row>
    <row r="33" spans="1:4" ht="36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50.25" customHeight="1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45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39.75" customHeight="1">
      <c r="A36" s="11" t="s">
        <v>20</v>
      </c>
      <c r="B36" s="26" t="s">
        <v>45</v>
      </c>
      <c r="C36" s="35">
        <f>(C32+C33+C34)/C35</f>
        <v>0.1236736067049631</v>
      </c>
    </row>
    <row r="37" spans="1:3" ht="60.75" customHeight="1">
      <c r="A37" s="11" t="s">
        <v>21</v>
      </c>
      <c r="B37" s="9" t="s">
        <v>28</v>
      </c>
      <c r="C37" s="35">
        <f>F8</f>
        <v>2.6359016203703702</v>
      </c>
    </row>
    <row r="38" spans="1:3" ht="34.5" customHeight="1">
      <c r="A38" s="11" t="s">
        <v>22</v>
      </c>
      <c r="B38" s="26" t="s">
        <v>46</v>
      </c>
      <c r="C38" s="35">
        <f>C36*C37</f>
        <v>0.3259914603106601</v>
      </c>
    </row>
    <row r="40" spans="1:3" ht="12.75">
      <c r="A40" s="32" t="s">
        <v>71</v>
      </c>
      <c r="B40" s="32"/>
      <c r="C40" s="32"/>
    </row>
    <row r="43" ht="12.75">
      <c r="A43" t="s">
        <v>108</v>
      </c>
    </row>
    <row r="44" ht="12.75">
      <c r="A44" t="s">
        <v>109</v>
      </c>
    </row>
    <row r="46" ht="12.75">
      <c r="A46" t="s">
        <v>113</v>
      </c>
    </row>
    <row r="47" ht="12.75">
      <c r="A47" t="s">
        <v>114</v>
      </c>
    </row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9">
    <mergeCell ref="A15:A17"/>
    <mergeCell ref="A21:F21"/>
    <mergeCell ref="A29:F29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6" sqref="B6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127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128</v>
      </c>
      <c r="B8" s="61">
        <v>30273.63</v>
      </c>
      <c r="C8" s="46">
        <v>8640</v>
      </c>
      <c r="D8" s="2">
        <v>30</v>
      </c>
      <c r="E8" s="2">
        <v>25</v>
      </c>
      <c r="F8" s="40">
        <f>B8/C8*D8/E8</f>
        <v>4.204670833333333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4.204670833333333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139</v>
      </c>
      <c r="C16" s="18" t="s">
        <v>43</v>
      </c>
      <c r="D16" s="10">
        <v>0.01</v>
      </c>
      <c r="E16" s="10">
        <v>4</v>
      </c>
      <c r="F16" s="10">
        <v>63</v>
      </c>
      <c r="G16" s="41">
        <f>D16*E16*F16</f>
        <v>2.52</v>
      </c>
    </row>
    <row r="17" spans="1:7" ht="12.75">
      <c r="A17" s="97"/>
      <c r="B17" s="18" t="s">
        <v>137</v>
      </c>
      <c r="C17" s="18" t="s">
        <v>43</v>
      </c>
      <c r="D17" s="10">
        <v>0.04</v>
      </c>
      <c r="E17" s="10">
        <v>4</v>
      </c>
      <c r="F17" s="10">
        <v>30</v>
      </c>
      <c r="G17" s="41">
        <f>D17*E17*F17</f>
        <v>4.8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15.32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16</v>
      </c>
      <c r="C25" s="70">
        <v>0.05</v>
      </c>
      <c r="D25" s="10">
        <v>36</v>
      </c>
      <c r="E25" s="10">
        <v>0.2</v>
      </c>
      <c r="F25" s="10">
        <f>B25*C25*D25/E25</f>
        <v>144</v>
      </c>
    </row>
    <row r="26" spans="1:6" ht="12.75">
      <c r="A26" s="18" t="s">
        <v>139</v>
      </c>
      <c r="B26" s="10">
        <v>2.5</v>
      </c>
      <c r="C26" s="70">
        <v>0.05</v>
      </c>
      <c r="D26" s="10">
        <v>36</v>
      </c>
      <c r="E26" s="10">
        <v>0.5</v>
      </c>
      <c r="F26" s="10">
        <f>B26*C26*D26/E26</f>
        <v>9</v>
      </c>
    </row>
    <row r="27" spans="1:6" ht="12.75">
      <c r="A27" s="18" t="s">
        <v>137</v>
      </c>
      <c r="B27" s="10">
        <v>4.8</v>
      </c>
      <c r="C27" s="70">
        <v>0.5</v>
      </c>
      <c r="D27" s="10">
        <v>36</v>
      </c>
      <c r="E27" s="10">
        <v>0.5</v>
      </c>
      <c r="F27" s="10">
        <f>B27*C27*D27/E27</f>
        <v>172.79999999999998</v>
      </c>
    </row>
    <row r="28" spans="1:6" ht="12.75">
      <c r="A28" s="11" t="s">
        <v>5</v>
      </c>
      <c r="B28" s="10"/>
      <c r="C28" s="10"/>
      <c r="D28" s="10"/>
      <c r="E28" s="10"/>
      <c r="F28" s="10">
        <f>F25+F26+E27</f>
        <v>153.5</v>
      </c>
    </row>
    <row r="30" spans="1:6" ht="12.75" customHeight="1">
      <c r="A30" s="84" t="s">
        <v>56</v>
      </c>
      <c r="B30" s="84"/>
      <c r="C30" s="84"/>
      <c r="D30" s="84"/>
      <c r="E30" s="84"/>
      <c r="F30" s="84"/>
    </row>
    <row r="32" spans="1:3" ht="12.75">
      <c r="A32" s="11" t="s">
        <v>17</v>
      </c>
      <c r="B32" s="13" t="s">
        <v>23</v>
      </c>
      <c r="C32" s="13" t="s">
        <v>29</v>
      </c>
    </row>
    <row r="33" spans="1:3" ht="25.5">
      <c r="A33" s="11" t="s">
        <v>3</v>
      </c>
      <c r="B33" s="9" t="s">
        <v>24</v>
      </c>
      <c r="C33" s="19">
        <f>B8*10%*12</f>
        <v>36328.356</v>
      </c>
    </row>
    <row r="34" spans="1:4" ht="30.75" customHeight="1">
      <c r="A34" s="11" t="s">
        <v>4</v>
      </c>
      <c r="B34" s="9" t="s">
        <v>25</v>
      </c>
      <c r="C34" s="20">
        <v>1612096.54</v>
      </c>
      <c r="D34" t="s">
        <v>98</v>
      </c>
    </row>
    <row r="35" spans="1:4" ht="38.25">
      <c r="A35" s="11" t="s">
        <v>18</v>
      </c>
      <c r="B35" s="9" t="s">
        <v>26</v>
      </c>
      <c r="C35" s="58">
        <f>49580.25*4</f>
        <v>198321</v>
      </c>
      <c r="D35" t="s">
        <v>95</v>
      </c>
    </row>
    <row r="36" spans="1:4" ht="27" customHeight="1">
      <c r="A36" s="11" t="s">
        <v>19</v>
      </c>
      <c r="B36" s="26" t="s">
        <v>99</v>
      </c>
      <c r="C36" s="28">
        <v>14859650.47</v>
      </c>
      <c r="D36" s="29" t="s">
        <v>97</v>
      </c>
    </row>
    <row r="37" spans="1:3" ht="25.5">
      <c r="A37" s="11" t="s">
        <v>20</v>
      </c>
      <c r="B37" s="26" t="s">
        <v>45</v>
      </c>
      <c r="C37" s="35">
        <f>(C33+C34+C35)/C36</f>
        <v>0.12427922848712873</v>
      </c>
    </row>
    <row r="38" spans="1:3" ht="37.5" customHeight="1">
      <c r="A38" s="11" t="s">
        <v>21</v>
      </c>
      <c r="B38" s="9" t="s">
        <v>28</v>
      </c>
      <c r="C38" s="35">
        <f>F8</f>
        <v>4.204670833333333</v>
      </c>
    </row>
    <row r="39" spans="1:3" ht="28.5" customHeight="1">
      <c r="A39" s="11" t="s">
        <v>22</v>
      </c>
      <c r="B39" s="26" t="s">
        <v>46</v>
      </c>
      <c r="C39" s="35">
        <f>C37*C38</f>
        <v>0.5225532472089993</v>
      </c>
    </row>
    <row r="41" spans="1:3" ht="12.75" hidden="1" outlineLevel="1">
      <c r="A41" s="32" t="s">
        <v>71</v>
      </c>
      <c r="B41" s="32"/>
      <c r="C41" s="32"/>
    </row>
    <row r="42" ht="12.75" hidden="1" outlineLevel="1"/>
    <row r="43" ht="12.75" hidden="1" outlineLevel="1"/>
    <row r="44" ht="12.75" hidden="1" outlineLevel="1">
      <c r="A44" t="s">
        <v>108</v>
      </c>
    </row>
    <row r="45" ht="12.75" hidden="1" outlineLevel="1">
      <c r="A45" t="s">
        <v>109</v>
      </c>
    </row>
    <row r="46" ht="12.75" hidden="1" outlineLevel="1"/>
    <row r="47" ht="12.75" hidden="1" outlineLevel="1">
      <c r="A47" t="s">
        <v>113</v>
      </c>
    </row>
    <row r="48" ht="12.75" hidden="1" outlineLevel="1">
      <c r="A48" t="s">
        <v>114</v>
      </c>
    </row>
    <row r="49" ht="12.75" collapsed="1"/>
    <row r="51" spans="1:3" ht="12.75">
      <c r="A51" s="10" t="s">
        <v>100</v>
      </c>
      <c r="B51" s="57">
        <v>0.24</v>
      </c>
      <c r="C51" s="10">
        <f>1512*B51</f>
        <v>362.88</v>
      </c>
    </row>
    <row r="52" spans="1:3" ht="12.75">
      <c r="A52" s="10" t="s">
        <v>101</v>
      </c>
      <c r="B52" s="57">
        <v>0.64</v>
      </c>
      <c r="C52" s="10">
        <f>1512*B52</f>
        <v>967.6800000000001</v>
      </c>
    </row>
    <row r="53" spans="1:3" ht="12.75">
      <c r="A53" s="10" t="s">
        <v>102</v>
      </c>
      <c r="B53" s="57">
        <v>0.12</v>
      </c>
      <c r="C53" s="10">
        <f>1512*B53</f>
        <v>181.44</v>
      </c>
    </row>
    <row r="54" ht="12.75">
      <c r="C54" s="10">
        <f>SUM(C51:C53)</f>
        <v>1512</v>
      </c>
    </row>
  </sheetData>
  <sheetProtection/>
  <mergeCells count="9">
    <mergeCell ref="A21:F21"/>
    <mergeCell ref="A30:F30"/>
    <mergeCell ref="G8:J8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29" t="s">
        <v>151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127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25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36">
        <f>'Расчёт Познавайка'!F8</f>
        <v>4.204670833333333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36">
        <f>'Расчёт Познавайка'!G19</f>
        <v>15.32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36">
        <f>'Расчёт Познавайка'!F28</f>
        <v>153.5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36">
        <f>'Расчёт Познавайка'!C39</f>
        <v>0.5225532472089993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36">
        <f>D15+D16+D17+D18</f>
        <v>173.54722408054235</v>
      </c>
    </row>
    <row r="20" spans="1:4" ht="18.75" customHeight="1">
      <c r="A20" s="10"/>
      <c r="B20" s="42" t="s">
        <v>57</v>
      </c>
      <c r="C20" s="18" t="s">
        <v>58</v>
      </c>
      <c r="D20" s="37">
        <v>0.1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36">
        <f>D19*D20+D19</f>
        <v>190.9019464885966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38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39">
        <f>D21*D22</f>
        <v>763.6077859543864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1">
      <selection activeCell="B18" sqref="B1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157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51">
      <c r="A8" s="60" t="s">
        <v>180</v>
      </c>
      <c r="B8" s="61">
        <v>25946</v>
      </c>
      <c r="C8" s="46">
        <v>8640</v>
      </c>
      <c r="D8" s="2">
        <v>30</v>
      </c>
      <c r="E8" s="2">
        <v>32</v>
      </c>
      <c r="F8" s="40">
        <f>B8/C8*D8/E8</f>
        <v>2.815321180555556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2.815321180555556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164</v>
      </c>
      <c r="C16" s="18" t="s">
        <v>43</v>
      </c>
      <c r="D16" s="10">
        <v>0.01</v>
      </c>
      <c r="E16" s="10">
        <v>4</v>
      </c>
      <c r="F16" s="10">
        <v>2500</v>
      </c>
      <c r="G16" s="41">
        <f>D16*E16*F16</f>
        <v>100</v>
      </c>
    </row>
    <row r="17" spans="1:7" ht="12.75">
      <c r="A17" s="97"/>
      <c r="B17" s="18"/>
      <c r="C17" s="18"/>
      <c r="D17" s="10"/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108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164</v>
      </c>
      <c r="B26" s="10">
        <v>100</v>
      </c>
      <c r="C26" s="70">
        <v>0.05</v>
      </c>
      <c r="D26" s="10">
        <v>36</v>
      </c>
      <c r="E26" s="10">
        <v>1</v>
      </c>
      <c r="F26" s="10">
        <f>B26*C26*D26/E26</f>
        <v>180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252</v>
      </c>
    </row>
    <row r="29" spans="1:6" ht="12.75" customHeight="1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31135.200000000004</v>
      </c>
    </row>
    <row r="33" spans="1:4" ht="30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38.25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27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25.5">
      <c r="A36" s="11" t="s">
        <v>20</v>
      </c>
      <c r="B36" s="26" t="s">
        <v>45</v>
      </c>
      <c r="C36" s="35">
        <f>(C32+C33+C34)/C35</f>
        <v>0.12392974812684136</v>
      </c>
    </row>
    <row r="37" spans="1:3" ht="37.5" customHeight="1">
      <c r="A37" s="11" t="s">
        <v>21</v>
      </c>
      <c r="B37" s="9" t="s">
        <v>28</v>
      </c>
      <c r="C37" s="35">
        <f>F8</f>
        <v>2.815321180555556</v>
      </c>
    </row>
    <row r="38" spans="1:3" ht="28.5" customHeight="1">
      <c r="A38" s="11" t="s">
        <v>22</v>
      </c>
      <c r="B38" s="26" t="s">
        <v>46</v>
      </c>
      <c r="C38" s="35">
        <f>C36*C37</f>
        <v>0.3489020448024117</v>
      </c>
    </row>
    <row r="39" ht="13.5" customHeight="1"/>
    <row r="40" spans="1:3" ht="12.75" hidden="1" outlineLevel="1">
      <c r="A40" s="32" t="s">
        <v>71</v>
      </c>
      <c r="B40" s="32"/>
      <c r="C40" s="32"/>
    </row>
    <row r="41" ht="12.75" hidden="1" outlineLevel="1"/>
    <row r="42" ht="12.75" hidden="1" outlineLevel="1"/>
    <row r="43" ht="12.75" hidden="1" outlineLevel="1">
      <c r="A43" t="s">
        <v>108</v>
      </c>
    </row>
    <row r="44" ht="12.75" hidden="1" outlineLevel="1">
      <c r="A44" t="s">
        <v>109</v>
      </c>
    </row>
    <row r="45" ht="12.75" hidden="1" outlineLevel="1"/>
    <row r="46" ht="12.75" hidden="1" outlineLevel="1">
      <c r="A46" t="s">
        <v>113</v>
      </c>
    </row>
    <row r="47" ht="12.75" hidden="1" outlineLevel="1">
      <c r="A47" t="s">
        <v>114</v>
      </c>
    </row>
    <row r="48" ht="12.75" collapsed="1"/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9">
    <mergeCell ref="A21:F21"/>
    <mergeCell ref="A29:F29"/>
    <mergeCell ref="G8:J8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13">
      <selection activeCell="D16" sqref="D16"/>
    </sheetView>
  </sheetViews>
  <sheetFormatPr defaultColWidth="9.140625" defaultRowHeight="12.75"/>
  <cols>
    <col min="1" max="1" width="25.28125" style="0" customWidth="1"/>
    <col min="2" max="2" width="18.8515625" style="0" customWidth="1"/>
    <col min="3" max="3" width="17.421875" style="0" customWidth="1"/>
    <col min="4" max="4" width="14.421875" style="0" customWidth="1"/>
    <col min="5" max="5" width="15.8515625" style="0" customWidth="1"/>
    <col min="6" max="6" width="12.57421875" style="0" customWidth="1"/>
    <col min="7" max="7" width="11.8515625" style="0" customWidth="1"/>
  </cols>
  <sheetData>
    <row r="1" spans="1:7" ht="12.75">
      <c r="A1" s="91" t="s">
        <v>176</v>
      </c>
      <c r="B1" s="91"/>
      <c r="C1" s="91"/>
      <c r="D1" s="91"/>
      <c r="E1" s="91"/>
      <c r="F1" s="91"/>
      <c r="G1" s="91"/>
    </row>
    <row r="2" spans="1:7" ht="12.75">
      <c r="A2" s="92" t="s">
        <v>181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12.75">
      <c r="A4" s="85" t="s">
        <v>52</v>
      </c>
      <c r="B4" s="86"/>
      <c r="C4" s="86"/>
      <c r="D4" s="86"/>
      <c r="E4" s="86"/>
      <c r="F4" s="1"/>
      <c r="G4" s="1"/>
    </row>
    <row r="5" spans="1:5" ht="12.75">
      <c r="A5" s="6"/>
      <c r="B5" s="6"/>
      <c r="C5" s="6"/>
      <c r="D5" s="6"/>
      <c r="E5" s="6"/>
    </row>
    <row r="6" spans="1:8" ht="10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33.75" customHeight="1">
      <c r="A8" s="60" t="s">
        <v>124</v>
      </c>
      <c r="B8" s="61">
        <v>22233.65</v>
      </c>
      <c r="C8" s="46">
        <v>7200</v>
      </c>
      <c r="D8" s="2">
        <v>30</v>
      </c>
      <c r="E8" s="2">
        <v>25</v>
      </c>
      <c r="F8" s="40">
        <f>B8/C8*D8/E8</f>
        <v>3.705608333333333</v>
      </c>
      <c r="G8" s="106"/>
      <c r="H8" s="107"/>
      <c r="I8" s="107"/>
      <c r="J8" s="107"/>
    </row>
    <row r="9" spans="1:10" ht="12.75">
      <c r="A9" s="5"/>
      <c r="B9" s="2"/>
      <c r="C9" s="2"/>
      <c r="D9" s="2"/>
      <c r="E9" s="2"/>
      <c r="F9" s="2"/>
      <c r="G9" s="108"/>
      <c r="H9" s="107"/>
      <c r="I9" s="107"/>
      <c r="J9" s="107"/>
    </row>
    <row r="10" spans="1:6" ht="12.75">
      <c r="A10" s="5" t="s">
        <v>5</v>
      </c>
      <c r="B10" s="2"/>
      <c r="C10" s="2"/>
      <c r="D10" s="2"/>
      <c r="E10" s="2"/>
      <c r="F10" s="23">
        <f>F8+F9</f>
        <v>3.705608333333333</v>
      </c>
    </row>
    <row r="11" spans="1:7" ht="12.75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9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25.5">
      <c r="A15" s="95" t="s">
        <v>55</v>
      </c>
      <c r="B15" s="71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141</v>
      </c>
      <c r="C16" s="18" t="s">
        <v>43</v>
      </c>
      <c r="D16" s="10">
        <v>0.01</v>
      </c>
      <c r="E16" s="10">
        <v>4</v>
      </c>
      <c r="F16" s="10">
        <v>540</v>
      </c>
      <c r="G16" s="41">
        <f>D16*E16*F16</f>
        <v>21.6</v>
      </c>
    </row>
    <row r="17" spans="1:7" ht="12.75">
      <c r="A17" s="97"/>
      <c r="B17" s="18"/>
      <c r="C17" s="18"/>
      <c r="D17" s="10">
        <v>0</v>
      </c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29.6</v>
      </c>
    </row>
    <row r="21" spans="1:6" ht="12.75">
      <c r="A21" s="84" t="s">
        <v>54</v>
      </c>
      <c r="B21" s="105"/>
      <c r="C21" s="105"/>
      <c r="D21" s="105"/>
      <c r="E21" s="105"/>
      <c r="F21" s="105"/>
    </row>
    <row r="23" spans="1:6" ht="68.25" customHeight="1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141</v>
      </c>
      <c r="B26" s="10">
        <v>21.6</v>
      </c>
      <c r="C26" s="70">
        <v>0.05</v>
      </c>
      <c r="D26" s="10">
        <v>36</v>
      </c>
      <c r="E26" s="10">
        <v>0.2</v>
      </c>
      <c r="F26" s="10">
        <f>B26*C26*D26/E26</f>
        <v>194.4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266.4</v>
      </c>
    </row>
    <row r="29" spans="1:6" ht="12.75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54" customHeight="1">
      <c r="A32" s="11" t="s">
        <v>3</v>
      </c>
      <c r="B32" s="9" t="s">
        <v>24</v>
      </c>
      <c r="C32" s="19">
        <f>B8*10%*12</f>
        <v>26680.380000000005</v>
      </c>
    </row>
    <row r="33" spans="1:4" ht="42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62.25" customHeight="1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51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54.75" customHeight="1">
      <c r="A36" s="11" t="s">
        <v>20</v>
      </c>
      <c r="B36" s="26" t="s">
        <v>45</v>
      </c>
      <c r="C36" s="35">
        <f>(C32+C33+C34)/C35</f>
        <v>0.12362995507255696</v>
      </c>
    </row>
    <row r="37" spans="1:3" ht="75.75" customHeight="1">
      <c r="A37" s="11" t="s">
        <v>21</v>
      </c>
      <c r="B37" s="9" t="s">
        <v>28</v>
      </c>
      <c r="C37" s="35">
        <f>F8</f>
        <v>3.705608333333333</v>
      </c>
    </row>
    <row r="38" spans="1:3" ht="39.75" customHeight="1">
      <c r="A38" s="11" t="s">
        <v>22</v>
      </c>
      <c r="B38" s="26" t="s">
        <v>46</v>
      </c>
      <c r="C38" s="35">
        <f>C36*C37</f>
        <v>0.45812419176649266</v>
      </c>
    </row>
    <row r="40" spans="1:3" ht="12.75">
      <c r="A40" s="32"/>
      <c r="B40" s="32"/>
      <c r="C40" s="32"/>
    </row>
    <row r="50" spans="1:3" ht="12.75">
      <c r="A50" s="10"/>
      <c r="B50" s="57"/>
      <c r="C50" s="10"/>
    </row>
    <row r="51" spans="1:3" ht="12.75">
      <c r="A51" s="10"/>
      <c r="B51" s="57"/>
      <c r="C51" s="10"/>
    </row>
    <row r="52" spans="1:3" ht="12.75">
      <c r="A52" s="10"/>
      <c r="B52" s="57"/>
      <c r="C52" s="10"/>
    </row>
    <row r="53" ht="12.75">
      <c r="C53" s="10"/>
    </row>
  </sheetData>
  <sheetProtection/>
  <mergeCells count="9">
    <mergeCell ref="A15:A17"/>
    <mergeCell ref="A21:F21"/>
    <mergeCell ref="A29:F29"/>
    <mergeCell ref="A1:G1"/>
    <mergeCell ref="A2:G2"/>
    <mergeCell ref="A3:H3"/>
    <mergeCell ref="A4:E4"/>
    <mergeCell ref="G8:J9"/>
    <mergeCell ref="A11:G11"/>
  </mergeCells>
  <printOptions/>
  <pageMargins left="0.7" right="0.7" top="0.75" bottom="0.75" header="0.3" footer="0.3"/>
  <pageSetup horizontalDpi="600" verticalDpi="600" orientation="landscape" paperSize="9" scale="84" r:id="rId1"/>
  <rowBreaks count="2" manualBreakCount="2">
    <brk id="20" max="7" man="1"/>
    <brk id="38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D44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2.75"/>
  <cols>
    <col min="2" max="2" width="42.421875" style="0" customWidth="1"/>
    <col min="3" max="3" width="15.140625" style="0" customWidth="1"/>
    <col min="4" max="4" width="12.7109375" style="0" customWidth="1"/>
  </cols>
  <sheetData>
    <row r="2" ht="12.75">
      <c r="C2" s="29" t="s">
        <v>72</v>
      </c>
    </row>
    <row r="3" ht="12.75">
      <c r="C3" s="29" t="s">
        <v>143</v>
      </c>
    </row>
    <row r="4" ht="12.75">
      <c r="C4" t="s">
        <v>144</v>
      </c>
    </row>
    <row r="5" ht="12.75">
      <c r="C5" s="29" t="s">
        <v>73</v>
      </c>
    </row>
    <row r="6" ht="12.75">
      <c r="C6" s="76">
        <v>45169</v>
      </c>
    </row>
    <row r="8" spans="1:4" ht="12.75">
      <c r="A8" s="78" t="s">
        <v>175</v>
      </c>
      <c r="B8" s="78"/>
      <c r="C8" s="78"/>
      <c r="D8" s="78"/>
    </row>
    <row r="9" spans="1:4" ht="12.75">
      <c r="A9" s="83" t="s">
        <v>181</v>
      </c>
      <c r="B9" s="83"/>
      <c r="C9" s="83"/>
      <c r="D9" s="83"/>
    </row>
    <row r="10" spans="1:4" ht="12.75">
      <c r="A10" s="79" t="s">
        <v>74</v>
      </c>
      <c r="B10" s="80"/>
      <c r="C10" s="80"/>
      <c r="D10" s="81"/>
    </row>
    <row r="11" spans="1:4" ht="12.75">
      <c r="A11" s="82" t="s">
        <v>48</v>
      </c>
      <c r="B11" s="82"/>
      <c r="C11" s="22">
        <v>25</v>
      </c>
      <c r="D11" s="21" t="s">
        <v>49</v>
      </c>
    </row>
    <row r="12" spans="1:4" ht="12.75">
      <c r="A12" s="25" t="s">
        <v>67</v>
      </c>
      <c r="B12" s="25"/>
      <c r="C12" s="22">
        <v>30</v>
      </c>
      <c r="D12" s="21" t="s">
        <v>68</v>
      </c>
    </row>
    <row r="13" spans="1:4" ht="12.75">
      <c r="A13" s="25" t="s">
        <v>69</v>
      </c>
      <c r="B13" s="25"/>
      <c r="C13" s="22">
        <v>4</v>
      </c>
      <c r="D13" s="21" t="s">
        <v>70</v>
      </c>
    </row>
    <row r="15" spans="1:4" ht="25.5">
      <c r="A15" s="10" t="s">
        <v>17</v>
      </c>
      <c r="B15" s="14" t="s">
        <v>23</v>
      </c>
      <c r="C15" s="15" t="s">
        <v>31</v>
      </c>
      <c r="D15" s="14" t="s">
        <v>32</v>
      </c>
    </row>
    <row r="16" spans="1:4" ht="12.75">
      <c r="A16" s="10" t="s">
        <v>3</v>
      </c>
      <c r="B16" s="13" t="s">
        <v>33</v>
      </c>
      <c r="C16" s="11" t="s">
        <v>39</v>
      </c>
      <c r="D16" s="72">
        <v>7.22</v>
      </c>
    </row>
    <row r="17" spans="1:4" ht="12.75">
      <c r="A17" s="10" t="s">
        <v>4</v>
      </c>
      <c r="B17" s="13" t="s">
        <v>34</v>
      </c>
      <c r="C17" s="11" t="s">
        <v>39</v>
      </c>
      <c r="D17" s="72">
        <v>29.66</v>
      </c>
    </row>
    <row r="18" spans="1:4" ht="39.75" customHeight="1">
      <c r="A18" s="10" t="s">
        <v>18</v>
      </c>
      <c r="B18" s="9" t="s">
        <v>35</v>
      </c>
      <c r="C18" s="16" t="s">
        <v>39</v>
      </c>
      <c r="D18" s="72">
        <f>'расчет Фитнесс для дошкольников'!F27</f>
        <v>266.4</v>
      </c>
    </row>
    <row r="19" spans="1:4" ht="12.75">
      <c r="A19" s="10" t="s">
        <v>19</v>
      </c>
      <c r="B19" s="13" t="s">
        <v>36</v>
      </c>
      <c r="C19" s="11" t="s">
        <v>39</v>
      </c>
      <c r="D19" s="72">
        <f>'расчет Фитнесс для дошкольников'!C38</f>
        <v>0.45812419176649266</v>
      </c>
    </row>
    <row r="20" spans="1:4" ht="12.75">
      <c r="A20" s="10" t="s">
        <v>20</v>
      </c>
      <c r="B20" s="13" t="s">
        <v>37</v>
      </c>
      <c r="C20" s="11" t="s">
        <v>39</v>
      </c>
      <c r="D20" s="72">
        <f>D16+D17+D18+D19</f>
        <v>303.7381241917665</v>
      </c>
    </row>
    <row r="21" spans="1:4" ht="12.75">
      <c r="A21" s="10"/>
      <c r="B21" s="42" t="s">
        <v>57</v>
      </c>
      <c r="C21" s="18" t="s">
        <v>58</v>
      </c>
      <c r="D21" s="73">
        <v>0.59</v>
      </c>
    </row>
    <row r="22" spans="1:4" ht="12.75">
      <c r="A22" s="10" t="s">
        <v>21</v>
      </c>
      <c r="B22" s="42" t="s">
        <v>47</v>
      </c>
      <c r="C22" s="11" t="s">
        <v>39</v>
      </c>
      <c r="D22" s="72">
        <f>D20*D21+D20</f>
        <v>482.9436174649087</v>
      </c>
    </row>
    <row r="23" spans="1:4" ht="12.75">
      <c r="A23" s="10" t="s">
        <v>22</v>
      </c>
      <c r="B23" s="42" t="s">
        <v>59</v>
      </c>
      <c r="C23" s="18" t="s">
        <v>64</v>
      </c>
      <c r="D23" s="74">
        <v>4</v>
      </c>
    </row>
    <row r="24" spans="1:4" ht="38.25" customHeight="1">
      <c r="A24" s="31" t="s">
        <v>30</v>
      </c>
      <c r="B24" s="43" t="s">
        <v>38</v>
      </c>
      <c r="C24" s="26" t="s">
        <v>75</v>
      </c>
      <c r="D24" s="75">
        <v>500</v>
      </c>
    </row>
    <row r="28" ht="23.25">
      <c r="B28" s="54" t="s">
        <v>81</v>
      </c>
    </row>
    <row r="29" ht="12.75">
      <c r="B29" t="s">
        <v>82</v>
      </c>
    </row>
    <row r="30" ht="12.75">
      <c r="B30" s="55"/>
    </row>
    <row r="31" ht="12.75">
      <c r="B31" s="55" t="s">
        <v>83</v>
      </c>
    </row>
    <row r="32" ht="12.75">
      <c r="B32" s="55" t="s">
        <v>84</v>
      </c>
    </row>
    <row r="33" ht="12.75">
      <c r="B33" s="55" t="s">
        <v>85</v>
      </c>
    </row>
    <row r="34" ht="12.75">
      <c r="B34" s="55" t="s">
        <v>86</v>
      </c>
    </row>
    <row r="35" ht="12.75">
      <c r="B35" s="55" t="s">
        <v>87</v>
      </c>
    </row>
    <row r="36" ht="12.75">
      <c r="B36" s="55" t="s">
        <v>88</v>
      </c>
    </row>
    <row r="37" ht="12.75">
      <c r="B37" s="55" t="s">
        <v>89</v>
      </c>
    </row>
    <row r="38" ht="12.75">
      <c r="B38" s="55" t="s">
        <v>90</v>
      </c>
    </row>
    <row r="39" ht="12.75">
      <c r="B39" s="55" t="s">
        <v>91</v>
      </c>
    </row>
    <row r="40" ht="12.75">
      <c r="B40" s="55" t="s">
        <v>92</v>
      </c>
    </row>
    <row r="41" ht="12.75">
      <c r="B41" s="55" t="s">
        <v>93</v>
      </c>
    </row>
    <row r="42" ht="12.75">
      <c r="B42" s="55" t="s">
        <v>94</v>
      </c>
    </row>
    <row r="44" ht="12.75">
      <c r="B44" s="56"/>
    </row>
  </sheetData>
  <sheetProtection/>
  <mergeCells count="4">
    <mergeCell ref="A8:D8"/>
    <mergeCell ref="A9:D9"/>
    <mergeCell ref="A10:D10"/>
    <mergeCell ref="A11:B1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60" zoomScalePageLayoutView="0" workbookViewId="0" topLeftCell="A1">
      <selection activeCell="A11" sqref="A11:G11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5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  <col min="11" max="11" width="17.710937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103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1" ht="27.75" customHeight="1">
      <c r="A8" s="30" t="s">
        <v>120</v>
      </c>
      <c r="B8" s="67">
        <v>28671.78</v>
      </c>
      <c r="C8" s="68">
        <v>8640</v>
      </c>
      <c r="D8" s="68">
        <v>30</v>
      </c>
      <c r="E8" s="68">
        <v>15</v>
      </c>
      <c r="F8" s="69">
        <f>B8/C8*D8/E8</f>
        <v>6.636986111111111</v>
      </c>
      <c r="K8" s="66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6.636986111111111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8" t="s">
        <v>96</v>
      </c>
      <c r="C15" s="10" t="s">
        <v>43</v>
      </c>
      <c r="D15" s="10">
        <v>0.01</v>
      </c>
      <c r="E15" s="10">
        <v>4</v>
      </c>
      <c r="F15" s="10">
        <v>400</v>
      </c>
      <c r="G15" s="41">
        <f>D15*E15*F15</f>
        <v>16</v>
      </c>
    </row>
    <row r="16" spans="1:7" ht="12.75">
      <c r="A16" s="96"/>
      <c r="B16" s="18" t="s">
        <v>62</v>
      </c>
      <c r="C16" s="18" t="s">
        <v>43</v>
      </c>
      <c r="D16" s="63">
        <v>0.01</v>
      </c>
      <c r="E16" s="63">
        <v>4</v>
      </c>
      <c r="F16" s="63">
        <v>100</v>
      </c>
      <c r="G16" s="41">
        <f>D16*E16*F16</f>
        <v>4</v>
      </c>
    </row>
    <row r="17" spans="1:7" ht="12.75">
      <c r="A17" s="97"/>
      <c r="B17" s="18" t="s">
        <v>137</v>
      </c>
      <c r="C17" s="18" t="s">
        <v>43</v>
      </c>
      <c r="D17" s="63">
        <v>0.01</v>
      </c>
      <c r="E17" s="63">
        <v>4</v>
      </c>
      <c r="F17" s="63">
        <v>30</v>
      </c>
      <c r="G17" s="41">
        <f>D17*E17*F17</f>
        <v>1.2</v>
      </c>
    </row>
    <row r="18" spans="1:7" ht="12.75">
      <c r="A18" s="10"/>
      <c r="B18" s="18"/>
      <c r="C18" s="18"/>
      <c r="D18" s="63"/>
      <c r="E18" s="63"/>
      <c r="F18" s="63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21.2</v>
      </c>
    </row>
    <row r="21" spans="1:6" ht="19.5" customHeight="1">
      <c r="A21" s="89" t="s">
        <v>54</v>
      </c>
      <c r="B21" s="90"/>
      <c r="C21" s="90"/>
      <c r="D21" s="90"/>
      <c r="E21" s="90"/>
      <c r="F21" s="90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8" t="s">
        <v>62</v>
      </c>
      <c r="B25" s="10">
        <v>4</v>
      </c>
      <c r="C25" s="70">
        <v>0.05</v>
      </c>
      <c r="D25" s="10">
        <v>36</v>
      </c>
      <c r="E25" s="10">
        <v>0.2</v>
      </c>
      <c r="F25" s="10">
        <f>B25*C25*D25/E25</f>
        <v>36</v>
      </c>
    </row>
    <row r="26" spans="1:6" ht="12.75">
      <c r="A26" s="18" t="s">
        <v>137</v>
      </c>
      <c r="B26" s="10">
        <v>1.2</v>
      </c>
      <c r="C26" s="70">
        <v>0.05</v>
      </c>
      <c r="D26" s="10">
        <v>36</v>
      </c>
      <c r="E26" s="10">
        <v>0.2</v>
      </c>
      <c r="F26" s="10">
        <f>B26*C26*D26/E26</f>
        <v>10.8</v>
      </c>
    </row>
    <row r="27" spans="1:6" ht="12.75">
      <c r="A27" s="18" t="s">
        <v>96</v>
      </c>
      <c r="B27" s="10">
        <v>16</v>
      </c>
      <c r="C27" s="70"/>
      <c r="D27" s="10"/>
      <c r="E27" s="10"/>
      <c r="F27" s="10"/>
    </row>
    <row r="28" spans="1:6" ht="12.75">
      <c r="A28" s="11" t="s">
        <v>5</v>
      </c>
      <c r="B28" s="10"/>
      <c r="C28" s="10"/>
      <c r="D28" s="10"/>
      <c r="E28" s="10"/>
      <c r="F28" s="10">
        <f>F25+F26</f>
        <v>46.8</v>
      </c>
    </row>
    <row r="30" spans="1:6" ht="12.75" customHeight="1">
      <c r="A30" s="84" t="s">
        <v>56</v>
      </c>
      <c r="B30" s="84"/>
      <c r="C30" s="84"/>
      <c r="D30" s="84"/>
      <c r="E30" s="84"/>
      <c r="F30" s="84"/>
    </row>
    <row r="32" spans="1:3" ht="12.75">
      <c r="A32" s="11" t="s">
        <v>17</v>
      </c>
      <c r="B32" s="13" t="s">
        <v>23</v>
      </c>
      <c r="C32" s="13" t="s">
        <v>29</v>
      </c>
    </row>
    <row r="33" spans="1:3" ht="25.5">
      <c r="A33" s="11" t="s">
        <v>3</v>
      </c>
      <c r="B33" s="9" t="s">
        <v>24</v>
      </c>
      <c r="C33" s="19">
        <f>B8*10%*12</f>
        <v>34406.136</v>
      </c>
    </row>
    <row r="34" spans="1:4" ht="30.75" customHeight="1">
      <c r="A34" s="11" t="s">
        <v>4</v>
      </c>
      <c r="B34" s="9" t="s">
        <v>25</v>
      </c>
      <c r="C34" s="20">
        <v>1612096.54</v>
      </c>
      <c r="D34" t="s">
        <v>98</v>
      </c>
    </row>
    <row r="35" spans="1:4" ht="38.25">
      <c r="A35" s="11" t="s">
        <v>18</v>
      </c>
      <c r="B35" s="9" t="s">
        <v>26</v>
      </c>
      <c r="C35" s="58">
        <f>49580.25*4</f>
        <v>198321</v>
      </c>
      <c r="D35" t="s">
        <v>95</v>
      </c>
    </row>
    <row r="36" spans="1:4" ht="27" customHeight="1">
      <c r="A36" s="11" t="s">
        <v>19</v>
      </c>
      <c r="B36" s="26" t="s">
        <v>99</v>
      </c>
      <c r="C36" s="28">
        <v>14859650.47</v>
      </c>
      <c r="D36" s="29" t="s">
        <v>97</v>
      </c>
    </row>
    <row r="37" spans="1:3" ht="25.5">
      <c r="A37" s="11" t="s">
        <v>20</v>
      </c>
      <c r="B37" s="26" t="s">
        <v>45</v>
      </c>
      <c r="C37" s="35">
        <f>(C33+C34+C35)/C36</f>
        <v>0.12414987012813633</v>
      </c>
    </row>
    <row r="38" spans="1:3" ht="37.5" customHeight="1">
      <c r="A38" s="11" t="s">
        <v>21</v>
      </c>
      <c r="B38" s="9" t="s">
        <v>28</v>
      </c>
      <c r="C38" s="35">
        <f>F8</f>
        <v>6.636986111111111</v>
      </c>
    </row>
    <row r="39" spans="1:3" ht="28.5" customHeight="1">
      <c r="A39" s="11" t="s">
        <v>22</v>
      </c>
      <c r="B39" s="26" t="s">
        <v>46</v>
      </c>
      <c r="C39" s="35">
        <f>C37*C38</f>
        <v>0.823980963736689</v>
      </c>
    </row>
    <row r="40" ht="12.75" hidden="1" outlineLevel="1"/>
    <row r="41" spans="1:3" ht="12.75" hidden="1" outlineLevel="1">
      <c r="A41" s="32" t="s">
        <v>71</v>
      </c>
      <c r="B41" s="32"/>
      <c r="C41" s="32"/>
    </row>
    <row r="42" ht="12.75" hidden="1" outlineLevel="1"/>
    <row r="43" ht="12.75" hidden="1" outlineLevel="1"/>
    <row r="44" ht="12.75" hidden="1" outlineLevel="1">
      <c r="A44" t="s">
        <v>108</v>
      </c>
    </row>
    <row r="45" ht="12.75" hidden="1" outlineLevel="1">
      <c r="A45" t="s">
        <v>109</v>
      </c>
    </row>
    <row r="46" ht="12.75" hidden="1" outlineLevel="1"/>
    <row r="47" ht="12.75" hidden="1" outlineLevel="1">
      <c r="A47" t="s">
        <v>110</v>
      </c>
    </row>
    <row r="48" ht="12.75" hidden="1" outlineLevel="1">
      <c r="A48" t="s">
        <v>111</v>
      </c>
    </row>
    <row r="49" ht="12.75" hidden="1" outlineLevel="1"/>
    <row r="50" ht="12.75" collapsed="1"/>
    <row r="51" spans="1:3" ht="12.75">
      <c r="A51" s="10" t="s">
        <v>100</v>
      </c>
      <c r="B51" s="57">
        <v>0.24</v>
      </c>
      <c r="C51" s="10">
        <f>756*B51</f>
        <v>181.44</v>
      </c>
    </row>
    <row r="52" spans="1:3" ht="12.75">
      <c r="A52" s="10" t="s">
        <v>101</v>
      </c>
      <c r="B52" s="57">
        <v>0.64</v>
      </c>
      <c r="C52" s="10">
        <f>756*B52</f>
        <v>483.84000000000003</v>
      </c>
    </row>
    <row r="53" spans="1:3" ht="12.75">
      <c r="A53" s="10" t="s">
        <v>102</v>
      </c>
      <c r="B53" s="57">
        <v>0.12</v>
      </c>
      <c r="C53" s="10">
        <f>756*B53</f>
        <v>90.72</v>
      </c>
    </row>
    <row r="54" ht="12.75">
      <c r="C54" s="10">
        <f>SUM(C51:C53)</f>
        <v>756</v>
      </c>
    </row>
    <row r="58" spans="1:2" ht="12.75">
      <c r="A58" s="59" t="s">
        <v>117</v>
      </c>
      <c r="B58" s="59"/>
    </row>
    <row r="59" spans="1:2" ht="12.75">
      <c r="A59" s="59"/>
      <c r="B59" s="59"/>
    </row>
    <row r="60" spans="1:2" ht="12.75">
      <c r="A60" s="59" t="s">
        <v>108</v>
      </c>
      <c r="B60" s="59"/>
    </row>
    <row r="61" spans="1:2" ht="12.75">
      <c r="A61" s="59" t="s">
        <v>109</v>
      </c>
      <c r="B61" s="59"/>
    </row>
    <row r="62" spans="1:2" ht="12.75">
      <c r="A62" s="59"/>
      <c r="B62" s="59"/>
    </row>
    <row r="63" spans="1:2" ht="12.75">
      <c r="A63" s="59" t="s">
        <v>115</v>
      </c>
      <c r="B63" s="59"/>
    </row>
    <row r="64" spans="1:2" ht="12.75">
      <c r="A64" s="59" t="s">
        <v>116</v>
      </c>
      <c r="B64" s="59"/>
    </row>
    <row r="66" spans="1:6" ht="12.75">
      <c r="A66" s="59" t="s">
        <v>118</v>
      </c>
      <c r="B66" s="59"/>
      <c r="C66" s="59"/>
      <c r="D66" s="59"/>
      <c r="E66" s="59"/>
      <c r="F66" s="59"/>
    </row>
    <row r="68" spans="1:3" ht="12.75">
      <c r="A68" s="10" t="s">
        <v>100</v>
      </c>
      <c r="B68" s="57">
        <v>0.2395</v>
      </c>
      <c r="C68" s="19">
        <f>1260*B68</f>
        <v>301.77</v>
      </c>
    </row>
    <row r="69" spans="1:3" ht="12.75">
      <c r="A69" s="10" t="s">
        <v>101</v>
      </c>
      <c r="B69" s="57">
        <v>0.6356</v>
      </c>
      <c r="C69" s="19">
        <f>1260*B69</f>
        <v>800.8560000000001</v>
      </c>
    </row>
    <row r="70" spans="1:3" ht="12.75">
      <c r="A70" s="10" t="s">
        <v>102</v>
      </c>
      <c r="B70" s="57">
        <v>0.12</v>
      </c>
      <c r="C70" s="19">
        <f>1260*B70</f>
        <v>151.2</v>
      </c>
    </row>
    <row r="71" ht="12.75">
      <c r="C71" s="19">
        <f>SUM(C68:C70)</f>
        <v>1253.8260000000002</v>
      </c>
    </row>
  </sheetData>
  <sheetProtection/>
  <mergeCells count="8">
    <mergeCell ref="A30:F30"/>
    <mergeCell ref="A4:E4"/>
    <mergeCell ref="A11:G11"/>
    <mergeCell ref="A21:F21"/>
    <mergeCell ref="A1:G1"/>
    <mergeCell ref="A2:G2"/>
    <mergeCell ref="A3:H3"/>
    <mergeCell ref="A15:A17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scale="77" r:id="rId1"/>
  <rowBreaks count="1" manualBreakCount="1">
    <brk id="29" max="9" man="1"/>
  </rowBreaks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15" zoomScalePageLayoutView="0" workbookViewId="0" topLeftCell="A1">
      <selection activeCell="B17" sqref="B17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157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32</v>
      </c>
      <c r="D10" s="21" t="s">
        <v>49</v>
      </c>
    </row>
    <row r="11" spans="1:4" ht="12.75">
      <c r="A11" s="25" t="s">
        <v>67</v>
      </c>
      <c r="B11" s="25"/>
      <c r="C11" s="22"/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'Расчет хореография'!F8</f>
        <v>2.815321180555556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'Расчет хореография'!G19</f>
        <v>108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'Расчет хореография'!F27</f>
        <v>252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'Расчет хореография'!C38</f>
        <v>0.3489020448024117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363.16422322535794</v>
      </c>
    </row>
    <row r="20" spans="1:4" ht="18.75" customHeight="1">
      <c r="A20" s="10"/>
      <c r="B20" s="42" t="s">
        <v>57</v>
      </c>
      <c r="C20" s="18" t="s">
        <v>58</v>
      </c>
      <c r="D20" s="73">
        <v>0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363.16422322535794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v>500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4">
      <selection activeCell="H31" sqref="H31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129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23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8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'расчёт Речецветик'!F8</f>
        <v>7.9680978260869555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Речецветик'!G19</f>
        <v>26.4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'Расчйт Умничка'!F28</f>
        <v>46.8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Речецветик'!C39</f>
        <v>0.9896570924633569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82.15775491855031</v>
      </c>
    </row>
    <row r="20" spans="1:4" ht="18.75" customHeight="1">
      <c r="A20" s="10"/>
      <c r="B20" s="42" t="s">
        <v>57</v>
      </c>
      <c r="C20" s="18" t="s">
        <v>58</v>
      </c>
      <c r="D20" s="73">
        <v>0.52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124.87978747619647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f>D21*D22</f>
        <v>499.5191499047859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45.57421875" style="0" customWidth="1"/>
    <col min="3" max="3" width="19.57421875" style="0" customWidth="1"/>
    <col min="4" max="4" width="12.0039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144</v>
      </c>
    </row>
    <row r="4" ht="12.75">
      <c r="C4" s="29" t="s">
        <v>73</v>
      </c>
    </row>
    <row r="5" ht="12.75">
      <c r="C5" s="29" t="s">
        <v>152</v>
      </c>
    </row>
    <row r="7" spans="1:4" ht="12.75">
      <c r="A7" s="78" t="s">
        <v>175</v>
      </c>
      <c r="B7" s="78"/>
      <c r="C7" s="78"/>
      <c r="D7" s="78"/>
    </row>
    <row r="8" spans="1:4" ht="12.75">
      <c r="A8" s="83" t="s">
        <v>171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15</v>
      </c>
      <c r="D10" s="21" t="s">
        <v>49</v>
      </c>
    </row>
    <row r="11" spans="1:4" ht="12.75">
      <c r="A11" s="25" t="s">
        <v>67</v>
      </c>
      <c r="B11" s="25"/>
      <c r="C11" s="22">
        <v>10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12.75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2.75">
      <c r="A15" s="10" t="s">
        <v>3</v>
      </c>
      <c r="B15" s="13" t="s">
        <v>33</v>
      </c>
      <c r="C15" s="11" t="s">
        <v>39</v>
      </c>
      <c r="D15" s="36">
        <f>'расчёт Весёлый язычок адаптацио'!F10</f>
        <v>4.072583333333332</v>
      </c>
    </row>
    <row r="16" spans="1:4" ht="12.75">
      <c r="A16" s="10" t="s">
        <v>4</v>
      </c>
      <c r="B16" s="13" t="s">
        <v>34</v>
      </c>
      <c r="C16" s="11" t="s">
        <v>39</v>
      </c>
      <c r="D16" s="36">
        <f>'расчёт Весёлый язычок адаптацио'!G19</f>
        <v>12</v>
      </c>
    </row>
    <row r="17" spans="1:4" ht="33.75" customHeight="1">
      <c r="A17" s="10" t="s">
        <v>18</v>
      </c>
      <c r="B17" s="9" t="s">
        <v>35</v>
      </c>
      <c r="C17" s="16" t="s">
        <v>39</v>
      </c>
      <c r="D17" s="36">
        <f>'расчёт Весёлый язычок адаптацио'!F27</f>
        <v>108</v>
      </c>
    </row>
    <row r="18" spans="1:4" ht="12.75">
      <c r="A18" s="10" t="s">
        <v>19</v>
      </c>
      <c r="B18" s="13" t="s">
        <v>36</v>
      </c>
      <c r="C18" s="11" t="s">
        <v>39</v>
      </c>
      <c r="D18" s="36">
        <f>'расчёт Весёлый язычок адаптацио'!C38</f>
        <v>0.5058247361479379</v>
      </c>
    </row>
    <row r="19" spans="1:4" ht="12.75">
      <c r="A19" s="10" t="s">
        <v>20</v>
      </c>
      <c r="B19" s="13" t="s">
        <v>37</v>
      </c>
      <c r="C19" s="11" t="s">
        <v>39</v>
      </c>
      <c r="D19" s="36">
        <f>D15+D16+D17+D18</f>
        <v>124.57840806948128</v>
      </c>
    </row>
    <row r="20" spans="1:4" ht="12.75">
      <c r="A20" s="10"/>
      <c r="B20" s="42" t="s">
        <v>57</v>
      </c>
      <c r="C20" s="18" t="s">
        <v>58</v>
      </c>
      <c r="D20" s="37">
        <v>0.05</v>
      </c>
    </row>
    <row r="21" spans="1:4" ht="12.75">
      <c r="A21" s="10" t="s">
        <v>21</v>
      </c>
      <c r="B21" s="42" t="s">
        <v>47</v>
      </c>
      <c r="C21" s="11" t="s">
        <v>39</v>
      </c>
      <c r="D21" s="36">
        <f>D19*D20+D19</f>
        <v>130.80732847295536</v>
      </c>
    </row>
    <row r="22" spans="1:4" ht="12.75">
      <c r="A22" s="10" t="s">
        <v>22</v>
      </c>
      <c r="B22" s="42" t="s">
        <v>59</v>
      </c>
      <c r="C22" s="18" t="s">
        <v>64</v>
      </c>
      <c r="D22" s="38">
        <v>4</v>
      </c>
    </row>
    <row r="23" spans="1:4" ht="40.5" customHeight="1">
      <c r="A23" s="31" t="s">
        <v>30</v>
      </c>
      <c r="B23" s="43" t="s">
        <v>38</v>
      </c>
      <c r="C23" s="26" t="s">
        <v>75</v>
      </c>
      <c r="D23" s="39">
        <f>D21*D22</f>
        <v>523.2293138918214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zoomScalePageLayoutView="0" workbookViewId="0" topLeftCell="A13">
      <selection activeCell="I16" sqref="I16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129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158</v>
      </c>
      <c r="B8" s="61">
        <v>29322.6</v>
      </c>
      <c r="C8" s="46">
        <v>4800</v>
      </c>
      <c r="D8" s="2">
        <v>30</v>
      </c>
      <c r="E8" s="2">
        <v>23</v>
      </c>
      <c r="F8" s="40">
        <f>B8/C8*D8/E8</f>
        <v>7.9680978260869555</v>
      </c>
      <c r="G8" s="109"/>
      <c r="H8" s="80"/>
      <c r="I8" s="80"/>
      <c r="J8" s="80"/>
    </row>
    <row r="9" spans="1:6" ht="25.5">
      <c r="A9" s="60" t="s">
        <v>178</v>
      </c>
      <c r="B9" s="61">
        <v>29322.6</v>
      </c>
      <c r="C9" s="46">
        <v>4800</v>
      </c>
      <c r="D9" s="2">
        <v>30</v>
      </c>
      <c r="E9" s="2">
        <v>6</v>
      </c>
      <c r="F9" s="40">
        <f>B9/C9*D9/E9</f>
        <v>30.544375</v>
      </c>
    </row>
    <row r="10" spans="1:6" ht="12.75">
      <c r="A10" s="5" t="s">
        <v>5</v>
      </c>
      <c r="B10" s="2"/>
      <c r="C10" s="2"/>
      <c r="D10" s="2"/>
      <c r="E10" s="2"/>
      <c r="F10" s="23">
        <f>F8+F9</f>
        <v>38.512472826086956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8</v>
      </c>
      <c r="F15" s="10">
        <v>200</v>
      </c>
      <c r="G15" s="41">
        <f>D15*E15*F15</f>
        <v>16</v>
      </c>
    </row>
    <row r="16" spans="1:7" ht="12.75">
      <c r="A16" s="96"/>
      <c r="B16" s="18" t="s">
        <v>137</v>
      </c>
      <c r="C16" s="10" t="s">
        <v>43</v>
      </c>
      <c r="D16" s="10">
        <v>0.01</v>
      </c>
      <c r="E16" s="10">
        <v>8</v>
      </c>
      <c r="F16" s="10">
        <v>30</v>
      </c>
      <c r="G16" s="41">
        <f>D16*E16*F16</f>
        <v>2.4</v>
      </c>
    </row>
    <row r="17" spans="1:7" ht="12.75">
      <c r="A17" s="96"/>
      <c r="B17" s="18" t="s">
        <v>132</v>
      </c>
      <c r="C17" s="10" t="s">
        <v>43</v>
      </c>
      <c r="D17" s="10">
        <v>0.01</v>
      </c>
      <c r="E17" s="10">
        <v>8</v>
      </c>
      <c r="F17" s="10">
        <v>100</v>
      </c>
      <c r="G17" s="41">
        <f>D17*E17*F17</f>
        <v>8</v>
      </c>
    </row>
    <row r="18" spans="1:7" ht="12.75">
      <c r="A18" s="64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26.4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137</v>
      </c>
      <c r="B26" s="10">
        <v>1.2</v>
      </c>
      <c r="C26" s="70">
        <v>0.05</v>
      </c>
      <c r="D26" s="10">
        <v>36</v>
      </c>
      <c r="E26" s="10">
        <v>0.2</v>
      </c>
      <c r="F26" s="10">
        <f>B26*C26*D26/E26</f>
        <v>10.8</v>
      </c>
    </row>
    <row r="27" spans="1:6" ht="12.75">
      <c r="A27" s="18" t="s">
        <v>132</v>
      </c>
      <c r="B27" s="10">
        <v>4</v>
      </c>
      <c r="C27" s="70">
        <v>0.05</v>
      </c>
      <c r="D27" s="10">
        <v>36</v>
      </c>
      <c r="E27" s="10">
        <v>0.2</v>
      </c>
      <c r="F27" s="10">
        <f>B27*C27*D27/E27</f>
        <v>36</v>
      </c>
    </row>
    <row r="28" spans="1:6" ht="12.75">
      <c r="A28" s="11" t="s">
        <v>5</v>
      </c>
      <c r="B28" s="10"/>
      <c r="C28" s="10"/>
      <c r="D28" s="10"/>
      <c r="E28" s="10"/>
      <c r="F28" s="10">
        <f>F25+F26</f>
        <v>82.8</v>
      </c>
    </row>
    <row r="30" spans="1:6" ht="12.75" customHeight="1">
      <c r="A30" s="84" t="s">
        <v>56</v>
      </c>
      <c r="B30" s="84"/>
      <c r="C30" s="84"/>
      <c r="D30" s="84"/>
      <c r="E30" s="84"/>
      <c r="F30" s="84"/>
    </row>
    <row r="32" spans="1:3" ht="12.75">
      <c r="A32" s="11" t="s">
        <v>17</v>
      </c>
      <c r="B32" s="13" t="s">
        <v>23</v>
      </c>
      <c r="C32" s="13" t="s">
        <v>29</v>
      </c>
    </row>
    <row r="33" spans="1:3" ht="25.5">
      <c r="A33" s="11" t="s">
        <v>3</v>
      </c>
      <c r="B33" s="9" t="s">
        <v>24</v>
      </c>
      <c r="C33" s="19">
        <f>B8*10%*12</f>
        <v>35187.12</v>
      </c>
    </row>
    <row r="34" spans="1:4" ht="30.75" customHeight="1">
      <c r="A34" s="11" t="s">
        <v>4</v>
      </c>
      <c r="B34" s="9" t="s">
        <v>25</v>
      </c>
      <c r="C34" s="20">
        <v>1612096.54</v>
      </c>
      <c r="D34" t="s">
        <v>98</v>
      </c>
    </row>
    <row r="35" spans="1:4" ht="38.25">
      <c r="A35" s="11" t="s">
        <v>18</v>
      </c>
      <c r="B35" s="9" t="s">
        <v>26</v>
      </c>
      <c r="C35" s="58">
        <f>49580.25*4</f>
        <v>198321</v>
      </c>
      <c r="D35" t="s">
        <v>95</v>
      </c>
    </row>
    <row r="36" spans="1:4" ht="27" customHeight="1">
      <c r="A36" s="11" t="s">
        <v>19</v>
      </c>
      <c r="B36" s="26" t="s">
        <v>99</v>
      </c>
      <c r="C36" s="28">
        <v>14859650.47</v>
      </c>
      <c r="D36" s="29" t="s">
        <v>97</v>
      </c>
    </row>
    <row r="37" spans="1:3" ht="25.5">
      <c r="A37" s="11" t="s">
        <v>20</v>
      </c>
      <c r="B37" s="26" t="s">
        <v>45</v>
      </c>
      <c r="C37" s="35">
        <f>(C33+C34+C35)/C36</f>
        <v>0.12420242748818842</v>
      </c>
    </row>
    <row r="38" spans="1:3" ht="37.5" customHeight="1">
      <c r="A38" s="11" t="s">
        <v>21</v>
      </c>
      <c r="B38" s="9" t="s">
        <v>28</v>
      </c>
      <c r="C38" s="35">
        <f>F8</f>
        <v>7.9680978260869555</v>
      </c>
    </row>
    <row r="39" spans="1:3" ht="28.5" customHeight="1">
      <c r="A39" s="11" t="s">
        <v>22</v>
      </c>
      <c r="B39" s="26" t="s">
        <v>46</v>
      </c>
      <c r="C39" s="35">
        <f>C37*C38</f>
        <v>0.9896570924633569</v>
      </c>
    </row>
    <row r="41" spans="1:3" ht="12.75" hidden="1" outlineLevel="1">
      <c r="A41" s="32" t="s">
        <v>71</v>
      </c>
      <c r="B41" s="32"/>
      <c r="C41" s="32"/>
    </row>
    <row r="42" ht="12.75" hidden="1" outlineLevel="1"/>
    <row r="43" ht="12.75" hidden="1" outlineLevel="1"/>
    <row r="44" ht="12.75" hidden="1" outlineLevel="1">
      <c r="A44" t="s">
        <v>108</v>
      </c>
    </row>
    <row r="45" ht="12.75" hidden="1" outlineLevel="1">
      <c r="A45" t="s">
        <v>109</v>
      </c>
    </row>
    <row r="46" ht="12.75" hidden="1" outlineLevel="1"/>
    <row r="47" ht="12.75" hidden="1" outlineLevel="1">
      <c r="A47" t="s">
        <v>113</v>
      </c>
    </row>
    <row r="48" ht="12.75" hidden="1" outlineLevel="1">
      <c r="A48" t="s">
        <v>114</v>
      </c>
    </row>
    <row r="49" ht="12.75" collapsed="1"/>
    <row r="51" spans="1:3" ht="12.75">
      <c r="A51" s="10" t="s">
        <v>100</v>
      </c>
      <c r="B51" s="57">
        <v>0.24</v>
      </c>
      <c r="C51" s="10">
        <f>1512*B51</f>
        <v>362.88</v>
      </c>
    </row>
    <row r="52" spans="1:3" ht="12.75">
      <c r="A52" s="10" t="s">
        <v>101</v>
      </c>
      <c r="B52" s="57">
        <v>0.64</v>
      </c>
      <c r="C52" s="10">
        <f>1512*B52</f>
        <v>967.6800000000001</v>
      </c>
    </row>
    <row r="53" spans="1:3" ht="12.75">
      <c r="A53" s="10" t="s">
        <v>102</v>
      </c>
      <c r="B53" s="57">
        <v>0.12</v>
      </c>
      <c r="C53" s="10">
        <f>1512*B53</f>
        <v>181.44</v>
      </c>
    </row>
    <row r="54" ht="12.75">
      <c r="C54" s="10">
        <f>SUM(C51:C53)</f>
        <v>1512</v>
      </c>
    </row>
  </sheetData>
  <sheetProtection/>
  <mergeCells count="9">
    <mergeCell ref="A15:A17"/>
    <mergeCell ref="A21:F21"/>
    <mergeCell ref="A30:F30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3.140625" style="0" customWidth="1"/>
    <col min="2" max="2" width="24.140625" style="0" customWidth="1"/>
    <col min="3" max="3" width="13.28125" style="0" customWidth="1"/>
    <col min="4" max="4" width="15.28125" style="0" customWidth="1"/>
    <col min="5" max="5" width="13.7109375" style="0" customWidth="1"/>
    <col min="6" max="6" width="12.00390625" style="0" customWidth="1"/>
  </cols>
  <sheetData>
    <row r="1" spans="1:7" ht="24.75" customHeight="1">
      <c r="A1" s="91" t="s">
        <v>176</v>
      </c>
      <c r="B1" s="91"/>
      <c r="C1" s="91"/>
      <c r="D1" s="91"/>
      <c r="E1" s="91"/>
      <c r="F1" s="91"/>
      <c r="G1" s="91"/>
    </row>
    <row r="2" spans="1:7" ht="24" customHeight="1">
      <c r="A2" s="92" t="s">
        <v>171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12.75">
      <c r="A4" s="85" t="s">
        <v>52</v>
      </c>
      <c r="B4" s="86"/>
      <c r="C4" s="86"/>
      <c r="D4" s="86"/>
      <c r="E4" s="86"/>
      <c r="F4" s="1"/>
      <c r="G4" s="1"/>
    </row>
    <row r="5" spans="1:5" ht="12.75">
      <c r="A5" s="6"/>
      <c r="B5" s="6"/>
      <c r="C5" s="6"/>
      <c r="D5" s="6"/>
      <c r="E5" s="6"/>
    </row>
    <row r="6" spans="1:8" ht="114.75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172</v>
      </c>
      <c r="B8" s="61">
        <v>29322.6</v>
      </c>
      <c r="C8" s="46">
        <v>4800</v>
      </c>
      <c r="D8" s="2">
        <v>10</v>
      </c>
      <c r="E8" s="2">
        <v>15</v>
      </c>
      <c r="F8" s="40">
        <f>B8/C8*D8/E8</f>
        <v>4.072583333333332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4.072583333333332</v>
      </c>
    </row>
    <row r="11" spans="1:7" ht="12.75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89.2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12.75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/>
      <c r="C16" s="10" t="s">
        <v>43</v>
      </c>
      <c r="D16" s="10"/>
      <c r="E16" s="10"/>
      <c r="F16" s="10"/>
      <c r="G16" s="41"/>
    </row>
    <row r="17" spans="1:7" ht="12.75">
      <c r="A17" s="96"/>
      <c r="B17" s="18" t="s">
        <v>132</v>
      </c>
      <c r="C17" s="10" t="s">
        <v>43</v>
      </c>
      <c r="D17" s="10">
        <v>0.01</v>
      </c>
      <c r="E17" s="10">
        <v>4</v>
      </c>
      <c r="F17" s="10">
        <v>100</v>
      </c>
      <c r="G17" s="41">
        <f>D17*E17*F17</f>
        <v>4</v>
      </c>
    </row>
    <row r="18" spans="1:7" ht="12.75">
      <c r="A18" s="64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G15+G17</f>
        <v>12</v>
      </c>
    </row>
    <row r="21" spans="1:6" ht="12.75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132</v>
      </c>
      <c r="B26" s="10">
        <v>4</v>
      </c>
      <c r="C26" s="70">
        <v>0.05</v>
      </c>
      <c r="D26" s="10">
        <v>36</v>
      </c>
      <c r="E26" s="10">
        <v>0.2</v>
      </c>
      <c r="F26" s="10">
        <f>B26*C26*D26/E26</f>
        <v>36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108</v>
      </c>
    </row>
    <row r="29" spans="1:6" ht="12.75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37.5" customHeight="1">
      <c r="A32" s="11" t="s">
        <v>3</v>
      </c>
      <c r="B32" s="9" t="s">
        <v>24</v>
      </c>
      <c r="C32" s="19">
        <f>B8*10%*12</f>
        <v>35187.12</v>
      </c>
    </row>
    <row r="33" spans="1:4" ht="37.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63" customHeight="1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43.5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37.5" customHeight="1">
      <c r="A36" s="11" t="s">
        <v>20</v>
      </c>
      <c r="B36" s="26" t="s">
        <v>45</v>
      </c>
      <c r="C36" s="35">
        <f>(C32+C33+C34)/C35</f>
        <v>0.12420242748818842</v>
      </c>
    </row>
    <row r="37" spans="1:3" ht="50.25" customHeight="1">
      <c r="A37" s="11" t="s">
        <v>21</v>
      </c>
      <c r="B37" s="9" t="s">
        <v>28</v>
      </c>
      <c r="C37" s="35">
        <f>F8</f>
        <v>4.072583333333332</v>
      </c>
    </row>
    <row r="38" spans="1:3" ht="32.25" customHeight="1">
      <c r="A38" s="11" t="s">
        <v>22</v>
      </c>
      <c r="B38" s="26" t="s">
        <v>46</v>
      </c>
      <c r="C38" s="35">
        <f>C36*C37</f>
        <v>0.5058247361479379</v>
      </c>
    </row>
    <row r="40" spans="1:3" ht="12.75">
      <c r="A40" s="32" t="s">
        <v>71</v>
      </c>
      <c r="B40" s="32"/>
      <c r="C40" s="32"/>
    </row>
    <row r="43" spans="1:3" ht="12.75">
      <c r="A43" s="10" t="s">
        <v>100</v>
      </c>
      <c r="B43" s="57">
        <v>0.24</v>
      </c>
      <c r="C43" s="10">
        <f>1512*B43</f>
        <v>362.88</v>
      </c>
    </row>
    <row r="44" spans="1:3" ht="12.75">
      <c r="A44" s="10" t="s">
        <v>101</v>
      </c>
      <c r="B44" s="57">
        <v>0.64</v>
      </c>
      <c r="C44" s="10">
        <f>1512*B44</f>
        <v>967.6800000000001</v>
      </c>
    </row>
    <row r="45" spans="1:3" ht="12.75">
      <c r="A45" s="10" t="s">
        <v>102</v>
      </c>
      <c r="B45" s="57">
        <v>0.12</v>
      </c>
      <c r="C45" s="10">
        <f>1512*B45</f>
        <v>181.44</v>
      </c>
    </row>
    <row r="46" ht="12.75">
      <c r="C46" s="10">
        <f>SUM(C43:C45)</f>
        <v>1512</v>
      </c>
    </row>
  </sheetData>
  <sheetProtection/>
  <mergeCells count="9">
    <mergeCell ref="A15:A17"/>
    <mergeCell ref="A21:F21"/>
    <mergeCell ref="A29:F29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D10" sqref="D10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148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130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49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'расёт изо'!F8</f>
        <v>2.209545068027211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'расёт изо'!G24</f>
        <v>64.44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'расёт изо'!F39</f>
        <v>579.5999999999999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'расёт изо'!C50</f>
        <v>0.27476247908284424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646.52430754711</v>
      </c>
    </row>
    <row r="20" spans="1:4" ht="18.75" customHeight="1">
      <c r="A20" s="10"/>
      <c r="B20" s="42" t="s">
        <v>57</v>
      </c>
      <c r="C20" s="18" t="s">
        <v>58</v>
      </c>
      <c r="D20" s="73">
        <v>0.52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982.7169474716072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v>500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45.7109375" style="0" customWidth="1"/>
    <col min="3" max="3" width="13.8515625" style="0" customWidth="1"/>
    <col min="4" max="4" width="13.42187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148</v>
      </c>
    </row>
    <row r="4" ht="12.75">
      <c r="C4" s="29" t="s">
        <v>73</v>
      </c>
    </row>
    <row r="5" ht="12.75">
      <c r="C5" s="29" t="s">
        <v>153</v>
      </c>
    </row>
    <row r="7" spans="1:4" ht="23.25" customHeight="1">
      <c r="A7" s="78" t="s">
        <v>175</v>
      </c>
      <c r="B7" s="78"/>
      <c r="C7" s="78"/>
      <c r="D7" s="78"/>
    </row>
    <row r="8" spans="1:4" ht="18" customHeight="1">
      <c r="A8" s="83" t="s">
        <v>173</v>
      </c>
      <c r="B8" s="83"/>
      <c r="C8" s="83"/>
      <c r="D8" s="83"/>
    </row>
    <row r="9" spans="1:4" ht="24.75" customHeight="1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15</v>
      </c>
      <c r="D10" s="21" t="s">
        <v>49</v>
      </c>
    </row>
    <row r="11" spans="1:4" ht="12.75">
      <c r="A11" s="25" t="s">
        <v>67</v>
      </c>
      <c r="B11" s="25"/>
      <c r="C11" s="22">
        <v>10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25.5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2.75">
      <c r="A15" s="10" t="s">
        <v>3</v>
      </c>
      <c r="B15" s="13" t="s">
        <v>33</v>
      </c>
      <c r="C15" s="11" t="s">
        <v>39</v>
      </c>
      <c r="D15" s="36">
        <f>'расчёт Волшебная кисточка адапт'!F9</f>
        <v>2.3359259259259257</v>
      </c>
    </row>
    <row r="16" spans="1:4" ht="12.75">
      <c r="A16" s="10" t="s">
        <v>4</v>
      </c>
      <c r="B16" s="13" t="s">
        <v>34</v>
      </c>
      <c r="C16" s="11" t="s">
        <v>39</v>
      </c>
      <c r="D16" s="36">
        <f>'расчёт Волшебная кисточка адапт'!G17</f>
        <v>32</v>
      </c>
    </row>
    <row r="17" spans="1:4" ht="28.5" customHeight="1">
      <c r="A17" s="10" t="s">
        <v>18</v>
      </c>
      <c r="B17" s="9" t="s">
        <v>35</v>
      </c>
      <c r="C17" s="16" t="s">
        <v>39</v>
      </c>
      <c r="D17" s="36">
        <f>'расчёт Волшебная кисточка адапт'!F26</f>
        <v>288</v>
      </c>
    </row>
    <row r="18" spans="1:4" ht="12.75">
      <c r="A18" s="10" t="s">
        <v>19</v>
      </c>
      <c r="B18" s="13" t="s">
        <v>36</v>
      </c>
      <c r="C18" s="11" t="s">
        <v>39</v>
      </c>
      <c r="D18" s="36">
        <f>'расчёт Волшебная кисточка адапт'!C37</f>
        <v>0.29030706621798286</v>
      </c>
    </row>
    <row r="19" spans="1:4" ht="12.75">
      <c r="A19" s="10" t="s">
        <v>20</v>
      </c>
      <c r="B19" s="13" t="s">
        <v>37</v>
      </c>
      <c r="C19" s="11" t="s">
        <v>39</v>
      </c>
      <c r="D19" s="36">
        <f>D15+D16+D17+D18</f>
        <v>322.6262329921439</v>
      </c>
    </row>
    <row r="20" spans="1:4" ht="12.75">
      <c r="A20" s="10"/>
      <c r="B20" s="42" t="s">
        <v>57</v>
      </c>
      <c r="C20" s="18" t="s">
        <v>58</v>
      </c>
      <c r="D20" s="37">
        <v>0.05</v>
      </c>
    </row>
    <row r="21" spans="1:4" ht="12.75">
      <c r="A21" s="10" t="s">
        <v>21</v>
      </c>
      <c r="B21" s="42" t="s">
        <v>47</v>
      </c>
      <c r="C21" s="11" t="s">
        <v>39</v>
      </c>
      <c r="D21" s="36">
        <f>D19*D20+D19</f>
        <v>338.7575446417511</v>
      </c>
    </row>
    <row r="22" spans="1:4" ht="12.75">
      <c r="A22" s="10" t="s">
        <v>22</v>
      </c>
      <c r="B22" s="42" t="s">
        <v>59</v>
      </c>
      <c r="C22" s="18" t="s">
        <v>64</v>
      </c>
      <c r="D22" s="38">
        <v>4</v>
      </c>
    </row>
    <row r="23" spans="1:4" ht="37.5" customHeight="1">
      <c r="A23" s="31" t="s">
        <v>30</v>
      </c>
      <c r="B23" s="43" t="s">
        <v>38</v>
      </c>
      <c r="C23" s="26" t="s">
        <v>75</v>
      </c>
      <c r="D23" s="39">
        <f>D20*D21</f>
        <v>16.937877232087555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PageLayoutView="0" workbookViewId="0" topLeftCell="A10">
      <selection activeCell="F8" sqref="F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130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63.75">
      <c r="A8" s="60" t="s">
        <v>179</v>
      </c>
      <c r="B8" s="61">
        <v>31181.1</v>
      </c>
      <c r="C8" s="46">
        <v>8640</v>
      </c>
      <c r="D8" s="2">
        <v>30</v>
      </c>
      <c r="E8" s="2">
        <v>49</v>
      </c>
      <c r="F8" s="40">
        <f>B8/C8*D8/E8</f>
        <v>2.209545068027211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2.209545068027211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111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112"/>
      <c r="B16" s="10" t="s">
        <v>135</v>
      </c>
      <c r="C16" s="10" t="s">
        <v>43</v>
      </c>
      <c r="D16" s="10">
        <v>0.01</v>
      </c>
      <c r="E16" s="10">
        <v>4</v>
      </c>
      <c r="F16" s="10">
        <v>96</v>
      </c>
      <c r="G16" s="41">
        <f>D16*E16*F16</f>
        <v>3.84</v>
      </c>
    </row>
    <row r="17" spans="1:7" ht="12.75">
      <c r="A17" s="112"/>
      <c r="B17" s="18" t="s">
        <v>136</v>
      </c>
      <c r="C17" s="10" t="s">
        <v>43</v>
      </c>
      <c r="D17" s="10">
        <v>0.01</v>
      </c>
      <c r="E17" s="10">
        <v>4</v>
      </c>
      <c r="F17" s="10">
        <v>150</v>
      </c>
      <c r="G17" s="41">
        <f>D17*E17*F17</f>
        <v>6</v>
      </c>
    </row>
    <row r="18" spans="1:7" ht="12.75">
      <c r="A18" s="112"/>
      <c r="B18" s="10" t="s">
        <v>42</v>
      </c>
      <c r="C18" s="10" t="s">
        <v>43</v>
      </c>
      <c r="D18" s="10">
        <v>0.01</v>
      </c>
      <c r="E18" s="10">
        <v>4</v>
      </c>
      <c r="F18" s="10">
        <v>500</v>
      </c>
      <c r="G18" s="41">
        <f aca="true" t="shared" si="0" ref="G18:G23">D18*E18*F18</f>
        <v>20</v>
      </c>
    </row>
    <row r="19" spans="1:7" ht="12.75">
      <c r="A19" s="112"/>
      <c r="B19" s="10" t="s">
        <v>165</v>
      </c>
      <c r="C19" s="10" t="s">
        <v>43</v>
      </c>
      <c r="D19" s="10">
        <v>0.01</v>
      </c>
      <c r="E19" s="10">
        <v>4</v>
      </c>
      <c r="F19" s="10">
        <v>125</v>
      </c>
      <c r="G19" s="41">
        <f t="shared" si="0"/>
        <v>5</v>
      </c>
    </row>
    <row r="20" spans="1:7" ht="12.75">
      <c r="A20" s="112"/>
      <c r="B20" s="10" t="s">
        <v>44</v>
      </c>
      <c r="C20" s="10" t="s">
        <v>43</v>
      </c>
      <c r="D20" s="10">
        <v>0.01</v>
      </c>
      <c r="E20" s="10">
        <v>4</v>
      </c>
      <c r="F20" s="10">
        <v>150</v>
      </c>
      <c r="G20" s="41">
        <f t="shared" si="0"/>
        <v>6</v>
      </c>
    </row>
    <row r="21" spans="1:7" ht="12.75">
      <c r="A21" s="112"/>
      <c r="B21" s="10" t="s">
        <v>167</v>
      </c>
      <c r="C21" s="10" t="s">
        <v>43</v>
      </c>
      <c r="D21" s="10">
        <v>0.01</v>
      </c>
      <c r="E21" s="10">
        <v>4</v>
      </c>
      <c r="F21" s="10">
        <v>120</v>
      </c>
      <c r="G21" s="41">
        <f t="shared" si="0"/>
        <v>4.8</v>
      </c>
    </row>
    <row r="22" spans="1:7" ht="12.75">
      <c r="A22" s="112"/>
      <c r="B22" s="10" t="s">
        <v>168</v>
      </c>
      <c r="C22" s="10" t="s">
        <v>43</v>
      </c>
      <c r="D22" s="10">
        <v>0.01</v>
      </c>
      <c r="E22" s="10">
        <v>4</v>
      </c>
      <c r="F22" s="10">
        <v>20</v>
      </c>
      <c r="G22" s="41">
        <f t="shared" si="0"/>
        <v>0.8</v>
      </c>
    </row>
    <row r="23" spans="1:7" ht="12.75">
      <c r="A23" s="113"/>
      <c r="B23" s="10" t="s">
        <v>166</v>
      </c>
      <c r="C23" s="10" t="s">
        <v>43</v>
      </c>
      <c r="D23" s="10">
        <v>0.01</v>
      </c>
      <c r="E23" s="10">
        <v>4</v>
      </c>
      <c r="F23" s="10">
        <v>250</v>
      </c>
      <c r="G23" s="41">
        <f t="shared" si="0"/>
        <v>10</v>
      </c>
    </row>
    <row r="24" spans="1:7" ht="12.75">
      <c r="A24" s="11" t="s">
        <v>5</v>
      </c>
      <c r="B24" s="10"/>
      <c r="C24" s="10"/>
      <c r="D24" s="10"/>
      <c r="E24" s="10"/>
      <c r="F24" s="10"/>
      <c r="G24" s="17">
        <f>G15+G16+G17+G18+G19+G20+G21+G22+G23</f>
        <v>64.44</v>
      </c>
    </row>
    <row r="26" spans="1:6" ht="19.5" customHeight="1">
      <c r="A26" s="84" t="s">
        <v>54</v>
      </c>
      <c r="B26" s="105"/>
      <c r="C26" s="105"/>
      <c r="D26" s="105"/>
      <c r="E26" s="105"/>
      <c r="F26" s="105"/>
    </row>
    <row r="28" spans="1:6" ht="76.5">
      <c r="A28" s="8" t="s">
        <v>12</v>
      </c>
      <c r="B28" s="8" t="s">
        <v>13</v>
      </c>
      <c r="C28" s="8" t="s">
        <v>14</v>
      </c>
      <c r="D28" s="8" t="s">
        <v>15</v>
      </c>
      <c r="E28" s="8" t="s">
        <v>16</v>
      </c>
      <c r="F28" s="12" t="s">
        <v>41</v>
      </c>
    </row>
    <row r="29" spans="1:6" ht="12.75" customHeight="1">
      <c r="A29" s="33">
        <v>1</v>
      </c>
      <c r="B29" s="33">
        <v>2</v>
      </c>
      <c r="C29" s="33">
        <v>3</v>
      </c>
      <c r="D29" s="33">
        <v>4</v>
      </c>
      <c r="E29" s="33">
        <v>5</v>
      </c>
      <c r="F29" s="33">
        <v>6</v>
      </c>
    </row>
    <row r="30" spans="1:6" ht="12.75">
      <c r="A30" s="10" t="s">
        <v>96</v>
      </c>
      <c r="B30" s="10">
        <v>8</v>
      </c>
      <c r="C30" s="70">
        <v>0.05</v>
      </c>
      <c r="D30" s="10">
        <v>36</v>
      </c>
      <c r="E30" s="10">
        <v>0.2</v>
      </c>
      <c r="F30" s="10">
        <f>B30*C30*D30/E30</f>
        <v>72</v>
      </c>
    </row>
    <row r="31" spans="1:6" ht="12.75">
      <c r="A31" s="10" t="s">
        <v>135</v>
      </c>
      <c r="B31" s="10">
        <v>3.8</v>
      </c>
      <c r="C31" s="70">
        <v>0.05</v>
      </c>
      <c r="D31" s="10">
        <v>36</v>
      </c>
      <c r="E31" s="10">
        <v>0.2</v>
      </c>
      <c r="F31" s="10">
        <f aca="true" t="shared" si="1" ref="F31:F38">B31*C31*D31/E31</f>
        <v>34.199999999999996</v>
      </c>
    </row>
    <row r="32" spans="1:6" ht="12.75">
      <c r="A32" s="18" t="s">
        <v>136</v>
      </c>
      <c r="B32" s="10">
        <v>6</v>
      </c>
      <c r="C32" s="70">
        <v>0.05</v>
      </c>
      <c r="D32" s="10">
        <v>36</v>
      </c>
      <c r="E32" s="10">
        <v>0.2</v>
      </c>
      <c r="F32" s="10">
        <f t="shared" si="1"/>
        <v>54</v>
      </c>
    </row>
    <row r="33" spans="1:6" ht="12.75">
      <c r="A33" s="10" t="s">
        <v>42</v>
      </c>
      <c r="B33" s="10">
        <v>20</v>
      </c>
      <c r="C33" s="70">
        <v>0.05</v>
      </c>
      <c r="D33" s="10">
        <v>36</v>
      </c>
      <c r="E33" s="10">
        <v>0.2</v>
      </c>
      <c r="F33" s="10">
        <f t="shared" si="1"/>
        <v>180</v>
      </c>
    </row>
    <row r="34" spans="1:6" ht="12.75">
      <c r="A34" s="10" t="s">
        <v>165</v>
      </c>
      <c r="B34" s="10">
        <v>5</v>
      </c>
      <c r="C34" s="70">
        <v>0.05</v>
      </c>
      <c r="D34" s="10">
        <v>36</v>
      </c>
      <c r="E34" s="10">
        <v>0.2</v>
      </c>
      <c r="F34" s="10">
        <f t="shared" si="1"/>
        <v>45</v>
      </c>
    </row>
    <row r="35" spans="1:6" ht="12.75">
      <c r="A35" s="10" t="s">
        <v>44</v>
      </c>
      <c r="B35" s="10">
        <v>6</v>
      </c>
      <c r="C35" s="70">
        <v>0.05</v>
      </c>
      <c r="D35" s="10">
        <v>36</v>
      </c>
      <c r="E35" s="10">
        <v>0.2</v>
      </c>
      <c r="F35" s="10">
        <f t="shared" si="1"/>
        <v>54</v>
      </c>
    </row>
    <row r="36" spans="1:6" ht="12.75">
      <c r="A36" s="10" t="s">
        <v>167</v>
      </c>
      <c r="B36" s="10">
        <v>4.8</v>
      </c>
      <c r="C36" s="70">
        <v>0.05</v>
      </c>
      <c r="D36" s="10">
        <v>36</v>
      </c>
      <c r="E36" s="10">
        <v>0.2</v>
      </c>
      <c r="F36" s="10">
        <f t="shared" si="1"/>
        <v>43.2</v>
      </c>
    </row>
    <row r="37" spans="1:6" ht="12.75">
      <c r="A37" s="10" t="s">
        <v>168</v>
      </c>
      <c r="B37" s="10">
        <v>0.8</v>
      </c>
      <c r="C37" s="70">
        <v>0.05</v>
      </c>
      <c r="D37" s="10">
        <v>36</v>
      </c>
      <c r="E37" s="10">
        <v>0.2</v>
      </c>
      <c r="F37" s="10">
        <f t="shared" si="1"/>
        <v>7.200000000000002</v>
      </c>
    </row>
    <row r="38" spans="1:6" ht="12.75">
      <c r="A38" s="10" t="s">
        <v>166</v>
      </c>
      <c r="B38" s="10">
        <v>10</v>
      </c>
      <c r="C38" s="70">
        <v>0.05</v>
      </c>
      <c r="D38" s="10">
        <v>36</v>
      </c>
      <c r="E38" s="10">
        <v>0.2</v>
      </c>
      <c r="F38" s="10">
        <f t="shared" si="1"/>
        <v>90</v>
      </c>
    </row>
    <row r="39" spans="1:6" ht="12.75">
      <c r="A39" s="11" t="s">
        <v>5</v>
      </c>
      <c r="B39" s="10"/>
      <c r="C39" s="10"/>
      <c r="D39" s="10"/>
      <c r="E39" s="10"/>
      <c r="F39" s="10">
        <f>F30+F31+F32+F33+F34+F35+F36+F37+F38</f>
        <v>579.5999999999999</v>
      </c>
    </row>
    <row r="41" spans="1:6" ht="12.75" customHeight="1">
      <c r="A41" s="84" t="s">
        <v>56</v>
      </c>
      <c r="B41" s="84"/>
      <c r="C41" s="84"/>
      <c r="D41" s="84"/>
      <c r="E41" s="84"/>
      <c r="F41" s="84"/>
    </row>
    <row r="43" spans="1:3" ht="12.75">
      <c r="A43" s="11" t="s">
        <v>17</v>
      </c>
      <c r="B43" s="13" t="s">
        <v>23</v>
      </c>
      <c r="C43" s="13" t="s">
        <v>29</v>
      </c>
    </row>
    <row r="44" spans="1:3" ht="25.5">
      <c r="A44" s="11" t="s">
        <v>3</v>
      </c>
      <c r="B44" s="9" t="s">
        <v>24</v>
      </c>
      <c r="C44" s="19">
        <f>B8*10%*12</f>
        <v>37417.32</v>
      </c>
    </row>
    <row r="45" spans="1:4" ht="30.75" customHeight="1">
      <c r="A45" s="11" t="s">
        <v>4</v>
      </c>
      <c r="B45" s="9" t="s">
        <v>25</v>
      </c>
      <c r="C45" s="20">
        <v>1612096.54</v>
      </c>
      <c r="D45" t="s">
        <v>98</v>
      </c>
    </row>
    <row r="46" spans="1:4" ht="38.25">
      <c r="A46" s="11" t="s">
        <v>18</v>
      </c>
      <c r="B46" s="9" t="s">
        <v>26</v>
      </c>
      <c r="C46" s="58">
        <f>49580.25*4</f>
        <v>198321</v>
      </c>
      <c r="D46" t="s">
        <v>95</v>
      </c>
    </row>
    <row r="47" spans="1:4" ht="27" customHeight="1">
      <c r="A47" s="11" t="s">
        <v>19</v>
      </c>
      <c r="B47" s="26" t="s">
        <v>99</v>
      </c>
      <c r="C47" s="28">
        <v>14859650.47</v>
      </c>
      <c r="D47" s="29" t="s">
        <v>97</v>
      </c>
    </row>
    <row r="48" spans="1:3" ht="25.5">
      <c r="A48" s="11" t="s">
        <v>20</v>
      </c>
      <c r="B48" s="26" t="s">
        <v>45</v>
      </c>
      <c r="C48" s="35">
        <f>(C44+C45+C46)/C47</f>
        <v>0.12435251177210227</v>
      </c>
    </row>
    <row r="49" spans="1:3" ht="37.5" customHeight="1">
      <c r="A49" s="11" t="s">
        <v>21</v>
      </c>
      <c r="B49" s="9" t="s">
        <v>28</v>
      </c>
      <c r="C49" s="35">
        <f>F8</f>
        <v>2.209545068027211</v>
      </c>
    </row>
    <row r="50" spans="1:3" ht="28.5" customHeight="1">
      <c r="A50" s="11" t="s">
        <v>22</v>
      </c>
      <c r="B50" s="26" t="s">
        <v>46</v>
      </c>
      <c r="C50" s="35">
        <f>C48*C49</f>
        <v>0.27476247908284424</v>
      </c>
    </row>
    <row r="52" spans="1:3" ht="12.75" hidden="1" outlineLevel="1">
      <c r="A52" s="32" t="s">
        <v>71</v>
      </c>
      <c r="B52" s="32"/>
      <c r="C52" s="32"/>
    </row>
    <row r="53" ht="12.75" hidden="1" outlineLevel="1"/>
    <row r="54" ht="12.75" hidden="1" outlineLevel="1"/>
    <row r="55" ht="12.75" hidden="1" outlineLevel="1">
      <c r="A55" t="s">
        <v>108</v>
      </c>
    </row>
    <row r="56" ht="12.75" hidden="1" outlineLevel="1">
      <c r="A56" t="s">
        <v>109</v>
      </c>
    </row>
    <row r="57" ht="12.75" hidden="1" outlineLevel="1"/>
    <row r="58" ht="12.75" hidden="1" outlineLevel="1">
      <c r="A58" t="s">
        <v>113</v>
      </c>
    </row>
    <row r="59" ht="12.75" hidden="1" outlineLevel="1">
      <c r="A59" t="s">
        <v>114</v>
      </c>
    </row>
    <row r="60" ht="12.75" collapsed="1"/>
    <row r="62" spans="1:3" ht="12.75">
      <c r="A62" s="10" t="s">
        <v>100</v>
      </c>
      <c r="B62" s="57">
        <v>0.24</v>
      </c>
      <c r="C62" s="10">
        <f>1512*B62</f>
        <v>362.88</v>
      </c>
    </row>
    <row r="63" spans="1:3" ht="12.75">
      <c r="A63" s="10" t="s">
        <v>101</v>
      </c>
      <c r="B63" s="57">
        <v>0.64</v>
      </c>
      <c r="C63" s="10">
        <f>1512*B63</f>
        <v>967.6800000000001</v>
      </c>
    </row>
    <row r="64" spans="1:3" ht="12.75">
      <c r="A64" s="10" t="s">
        <v>102</v>
      </c>
      <c r="B64" s="57">
        <v>0.12</v>
      </c>
      <c r="C64" s="10">
        <f>1512*B64</f>
        <v>181.44</v>
      </c>
    </row>
    <row r="65" ht="12.75">
      <c r="C65" s="10">
        <f>SUM(C62:C64)</f>
        <v>1512</v>
      </c>
    </row>
  </sheetData>
  <sheetProtection/>
  <mergeCells count="9">
    <mergeCell ref="A26:F26"/>
    <mergeCell ref="A41:F41"/>
    <mergeCell ref="A1:G1"/>
    <mergeCell ref="A2:G2"/>
    <mergeCell ref="A3:H3"/>
    <mergeCell ref="A4:E4"/>
    <mergeCell ref="G8:J8"/>
    <mergeCell ref="A11:G11"/>
    <mergeCell ref="A15:A23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24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13.421875" style="0" customWidth="1"/>
    <col min="4" max="4" width="11.8515625" style="0" customWidth="1"/>
    <col min="5" max="5" width="13.8515625" style="0" customWidth="1"/>
    <col min="6" max="6" width="14.00390625" style="0" customWidth="1"/>
  </cols>
  <sheetData>
    <row r="1" spans="1:7" ht="18" customHeight="1">
      <c r="A1" s="91" t="s">
        <v>176</v>
      </c>
      <c r="B1" s="91"/>
      <c r="C1" s="91"/>
      <c r="D1" s="91"/>
      <c r="E1" s="91"/>
      <c r="F1" s="91"/>
      <c r="G1" s="91"/>
    </row>
    <row r="2" spans="1:7" ht="21.75" customHeight="1">
      <c r="A2" s="92" t="s">
        <v>173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27" customHeight="1">
      <c r="A4" s="85" t="s">
        <v>52</v>
      </c>
      <c r="B4" s="86"/>
      <c r="C4" s="86"/>
      <c r="D4" s="86"/>
      <c r="E4" s="86"/>
      <c r="F4" s="1"/>
      <c r="G4" s="1"/>
    </row>
    <row r="5" spans="1:5" ht="22.5" customHeight="1">
      <c r="A5" s="6"/>
      <c r="B5" s="6"/>
      <c r="C5" s="6"/>
      <c r="D5" s="6"/>
      <c r="E5" s="6"/>
    </row>
    <row r="6" spans="1:8" ht="114.75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174</v>
      </c>
      <c r="B8" s="61">
        <v>30273.6</v>
      </c>
      <c r="C8" s="46">
        <v>8640</v>
      </c>
      <c r="D8" s="2">
        <v>10</v>
      </c>
      <c r="E8" s="2">
        <v>15</v>
      </c>
      <c r="F8" s="40">
        <f>B8/C8*D8/E8</f>
        <v>2.3359259259259257</v>
      </c>
      <c r="G8" s="109"/>
      <c r="H8" s="80"/>
      <c r="I8" s="80"/>
      <c r="J8" s="80"/>
    </row>
    <row r="9" spans="1:6" ht="12.75">
      <c r="A9" s="5" t="s">
        <v>5</v>
      </c>
      <c r="B9" s="2"/>
      <c r="C9" s="2"/>
      <c r="D9" s="2"/>
      <c r="E9" s="2"/>
      <c r="F9" s="23">
        <f>F8</f>
        <v>2.3359259259259257</v>
      </c>
    </row>
    <row r="10" spans="1:7" ht="24.75" customHeight="1">
      <c r="A10" s="87" t="s">
        <v>53</v>
      </c>
      <c r="B10" s="88"/>
      <c r="C10" s="88"/>
      <c r="D10" s="88"/>
      <c r="E10" s="88"/>
      <c r="F10" s="88"/>
      <c r="G10" s="88"/>
    </row>
    <row r="11" spans="1:7" ht="12.75">
      <c r="A11" s="7"/>
      <c r="B11" s="7"/>
      <c r="C11" s="7"/>
      <c r="D11" s="7"/>
      <c r="E11" s="7"/>
      <c r="F11" s="7"/>
      <c r="G11" s="7"/>
    </row>
    <row r="12" spans="1:7" ht="89.25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40</v>
      </c>
    </row>
    <row r="13" spans="1:7" ht="12.75">
      <c r="A13" s="33">
        <v>1</v>
      </c>
      <c r="B13" s="33">
        <v>2</v>
      </c>
      <c r="C13" s="33">
        <v>3</v>
      </c>
      <c r="D13" s="33">
        <v>4</v>
      </c>
      <c r="E13" s="33">
        <v>5</v>
      </c>
      <c r="F13" s="33">
        <v>6</v>
      </c>
      <c r="G13" s="33">
        <v>7</v>
      </c>
    </row>
    <row r="14" spans="1:7" ht="12.75" customHeight="1">
      <c r="A14" s="111" t="s">
        <v>55</v>
      </c>
      <c r="B14" s="10" t="s">
        <v>96</v>
      </c>
      <c r="C14" s="10" t="s">
        <v>43</v>
      </c>
      <c r="D14" s="10">
        <v>0.01</v>
      </c>
      <c r="E14" s="10">
        <v>4</v>
      </c>
      <c r="F14" s="10">
        <v>200</v>
      </c>
      <c r="G14" s="41">
        <f>D14*E14*F14</f>
        <v>8</v>
      </c>
    </row>
    <row r="15" spans="1:7" ht="12.75">
      <c r="A15" s="112"/>
      <c r="B15" s="10" t="s">
        <v>42</v>
      </c>
      <c r="C15" s="10" t="s">
        <v>43</v>
      </c>
      <c r="D15" s="10">
        <v>0.01</v>
      </c>
      <c r="E15" s="10">
        <v>4</v>
      </c>
      <c r="F15" s="10">
        <v>500</v>
      </c>
      <c r="G15" s="41">
        <f>D15*E15*F15</f>
        <v>20</v>
      </c>
    </row>
    <row r="16" spans="1:7" ht="12.75">
      <c r="A16" s="113"/>
      <c r="B16" s="18" t="s">
        <v>44</v>
      </c>
      <c r="C16" s="10" t="s">
        <v>43</v>
      </c>
      <c r="D16" s="10">
        <v>0.01</v>
      </c>
      <c r="E16" s="10">
        <v>4</v>
      </c>
      <c r="F16" s="10">
        <v>100</v>
      </c>
      <c r="G16" s="41">
        <f>D16*E16*F16</f>
        <v>4</v>
      </c>
    </row>
    <row r="17" spans="1:7" ht="12.75">
      <c r="A17" s="11" t="s">
        <v>5</v>
      </c>
      <c r="B17" s="10"/>
      <c r="C17" s="10"/>
      <c r="D17" s="10"/>
      <c r="E17" s="10"/>
      <c r="F17" s="10"/>
      <c r="G17" s="17">
        <f>G14+G15+G16</f>
        <v>32</v>
      </c>
    </row>
    <row r="19" spans="1:6" ht="12.75">
      <c r="A19" s="84" t="s">
        <v>54</v>
      </c>
      <c r="B19" s="105"/>
      <c r="C19" s="105"/>
      <c r="D19" s="105"/>
      <c r="E19" s="105"/>
      <c r="F19" s="105"/>
    </row>
    <row r="21" spans="1:6" ht="76.5">
      <c r="A21" s="8" t="s">
        <v>12</v>
      </c>
      <c r="B21" s="8" t="s">
        <v>13</v>
      </c>
      <c r="C21" s="8" t="s">
        <v>14</v>
      </c>
      <c r="D21" s="8" t="s">
        <v>15</v>
      </c>
      <c r="E21" s="8" t="s">
        <v>16</v>
      </c>
      <c r="F21" s="12" t="s">
        <v>41</v>
      </c>
    </row>
    <row r="22" spans="1:6" ht="12.75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</row>
    <row r="23" spans="1:6" ht="12.75">
      <c r="A23" s="10" t="s">
        <v>96</v>
      </c>
      <c r="B23" s="10">
        <v>8</v>
      </c>
      <c r="C23" s="70">
        <v>0.05</v>
      </c>
      <c r="D23" s="10">
        <v>36</v>
      </c>
      <c r="E23" s="10">
        <v>0.2</v>
      </c>
      <c r="F23" s="10">
        <f>B23*C23*D23/E23</f>
        <v>72</v>
      </c>
    </row>
    <row r="24" spans="1:6" ht="12.75">
      <c r="A24" s="10" t="s">
        <v>42</v>
      </c>
      <c r="B24" s="10">
        <v>20</v>
      </c>
      <c r="C24" s="70">
        <v>0.05</v>
      </c>
      <c r="D24" s="10">
        <v>36</v>
      </c>
      <c r="E24" s="10">
        <v>0.2</v>
      </c>
      <c r="F24" s="10">
        <f>B24*C24*D24/E24</f>
        <v>180</v>
      </c>
    </row>
    <row r="25" spans="1:6" ht="12.75">
      <c r="A25" s="10" t="s">
        <v>44</v>
      </c>
      <c r="B25" s="10">
        <v>4</v>
      </c>
      <c r="C25" s="70">
        <v>0.05</v>
      </c>
      <c r="D25" s="10">
        <v>36</v>
      </c>
      <c r="E25" s="10">
        <v>0.2</v>
      </c>
      <c r="F25" s="10">
        <f>B25*C25*D25/E25</f>
        <v>36</v>
      </c>
    </row>
    <row r="26" spans="1:6" ht="12.75">
      <c r="A26" s="11" t="s">
        <v>5</v>
      </c>
      <c r="B26" s="10"/>
      <c r="C26" s="10"/>
      <c r="D26" s="10"/>
      <c r="E26" s="10"/>
      <c r="F26" s="10">
        <f>F23+F24+F25</f>
        <v>288</v>
      </c>
    </row>
    <row r="28" spans="1:6" ht="12.75">
      <c r="A28" s="84" t="s">
        <v>56</v>
      </c>
      <c r="B28" s="84"/>
      <c r="C28" s="84"/>
      <c r="D28" s="84"/>
      <c r="E28" s="84"/>
      <c r="F28" s="84"/>
    </row>
    <row r="30" spans="1:3" ht="12.75">
      <c r="A30" s="11" t="s">
        <v>17</v>
      </c>
      <c r="B30" s="13" t="s">
        <v>23</v>
      </c>
      <c r="C30" s="13" t="s">
        <v>29</v>
      </c>
    </row>
    <row r="31" spans="1:3" ht="39.75" customHeight="1">
      <c r="A31" s="11" t="s">
        <v>3</v>
      </c>
      <c r="B31" s="9" t="s">
        <v>24</v>
      </c>
      <c r="C31" s="19">
        <f>B8*10%*12</f>
        <v>36328.32</v>
      </c>
    </row>
    <row r="32" spans="1:4" ht="29.25" customHeight="1">
      <c r="A32" s="11" t="s">
        <v>4</v>
      </c>
      <c r="B32" s="9" t="s">
        <v>25</v>
      </c>
      <c r="C32" s="20">
        <v>1612096.54</v>
      </c>
      <c r="D32" t="s">
        <v>98</v>
      </c>
    </row>
    <row r="33" spans="1:4" ht="39" customHeight="1">
      <c r="A33" s="11" t="s">
        <v>18</v>
      </c>
      <c r="B33" s="9" t="s">
        <v>26</v>
      </c>
      <c r="C33" s="58">
        <f>49580.25*4</f>
        <v>198321</v>
      </c>
      <c r="D33" t="s">
        <v>95</v>
      </c>
    </row>
    <row r="34" spans="1:4" ht="39.75" customHeight="1">
      <c r="A34" s="11" t="s">
        <v>19</v>
      </c>
      <c r="B34" s="26" t="s">
        <v>99</v>
      </c>
      <c r="C34" s="28">
        <v>14859650.47</v>
      </c>
      <c r="D34" s="29" t="s">
        <v>97</v>
      </c>
    </row>
    <row r="35" spans="1:3" ht="32.25" customHeight="1">
      <c r="A35" s="11" t="s">
        <v>20</v>
      </c>
      <c r="B35" s="26" t="s">
        <v>45</v>
      </c>
      <c r="C35" s="35">
        <f>(C31+C32+C33)/C34</f>
        <v>0.12427922606446072</v>
      </c>
    </row>
    <row r="36" spans="1:3" ht="41.25" customHeight="1">
      <c r="A36" s="11" t="s">
        <v>21</v>
      </c>
      <c r="B36" s="9" t="s">
        <v>28</v>
      </c>
      <c r="C36" s="35">
        <f>F8</f>
        <v>2.3359259259259257</v>
      </c>
    </row>
    <row r="37" spans="1:3" ht="26.25" customHeight="1">
      <c r="A37" s="11" t="s">
        <v>22</v>
      </c>
      <c r="B37" s="26" t="s">
        <v>46</v>
      </c>
      <c r="C37" s="35">
        <f>C35*C36</f>
        <v>0.29030706621798286</v>
      </c>
    </row>
    <row r="39" spans="1:3" ht="12.75">
      <c r="A39" s="32" t="s">
        <v>71</v>
      </c>
      <c r="B39" s="32"/>
      <c r="C39" s="32"/>
    </row>
    <row r="42" ht="12.75">
      <c r="A42" t="s">
        <v>108</v>
      </c>
    </row>
    <row r="43" ht="12.75">
      <c r="A43" t="s">
        <v>109</v>
      </c>
    </row>
    <row r="45" ht="12.75">
      <c r="A45" t="s">
        <v>113</v>
      </c>
    </row>
    <row r="46" ht="12.75">
      <c r="A46" t="s">
        <v>114</v>
      </c>
    </row>
    <row r="49" spans="1:3" ht="12.75">
      <c r="A49" s="10" t="s">
        <v>100</v>
      </c>
      <c r="B49" s="57">
        <v>0.24</v>
      </c>
      <c r="C49" s="10">
        <f>1512*B49</f>
        <v>362.88</v>
      </c>
    </row>
    <row r="50" spans="1:3" ht="12.75">
      <c r="A50" s="10" t="s">
        <v>101</v>
      </c>
      <c r="B50" s="57">
        <v>0.64</v>
      </c>
      <c r="C50" s="10">
        <f>1512*B50</f>
        <v>967.6800000000001</v>
      </c>
    </row>
    <row r="51" spans="1:3" ht="12.75">
      <c r="A51" s="10" t="s">
        <v>102</v>
      </c>
      <c r="B51" s="57">
        <v>0.12</v>
      </c>
      <c r="C51" s="10">
        <f>1512*B51</f>
        <v>181.44</v>
      </c>
    </row>
    <row r="52" ht="12.75">
      <c r="C52" s="10">
        <f>SUM(C49:C51)</f>
        <v>1512</v>
      </c>
    </row>
  </sheetData>
  <sheetProtection/>
  <mergeCells count="9">
    <mergeCell ref="A19:F19"/>
    <mergeCell ref="A28:F28"/>
    <mergeCell ref="A14:A16"/>
    <mergeCell ref="A1:G1"/>
    <mergeCell ref="A2:G2"/>
    <mergeCell ref="A3:H3"/>
    <mergeCell ref="A4:E4"/>
    <mergeCell ref="G8:J8"/>
    <mergeCell ref="A10:G10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8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43"/>
  <sheetViews>
    <sheetView tabSelected="1" view="pageBreakPreview" zoomScale="60" zoomScalePageLayoutView="0" workbookViewId="0" topLeftCell="A1">
      <selection activeCell="B17" sqref="B17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148</v>
      </c>
    </row>
    <row r="4" ht="12.75">
      <c r="C4" s="29" t="s">
        <v>73</v>
      </c>
    </row>
    <row r="5" ht="19.5" customHeight="1">
      <c r="C5" s="76">
        <v>45169</v>
      </c>
    </row>
    <row r="6" ht="19.5" customHeight="1">
      <c r="C6" s="29"/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154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89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36"/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Дельфинчик'!G19</f>
        <v>33.6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'расчёт Дельфинчик'!F28</f>
        <v>302.4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Дельфинчик'!C39</f>
        <v>0.12545619018422163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336.1254561901842</v>
      </c>
    </row>
    <row r="20" spans="1:4" ht="18.75" customHeight="1">
      <c r="A20" s="10"/>
      <c r="B20" s="42" t="s">
        <v>57</v>
      </c>
      <c r="C20" s="18" t="s">
        <v>58</v>
      </c>
      <c r="D20" s="73">
        <v>0.1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369.7380018092026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v>500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6.421875" style="0" customWidth="1"/>
    <col min="6" max="6" width="14.28125" style="0" customWidth="1"/>
  </cols>
  <sheetData>
    <row r="1" spans="1:6" ht="25.5" customHeight="1">
      <c r="A1" s="78" t="s">
        <v>76</v>
      </c>
      <c r="B1" s="78"/>
      <c r="C1" s="78"/>
      <c r="D1" s="78"/>
      <c r="E1" s="78"/>
      <c r="F1" s="78"/>
    </row>
    <row r="3" spans="1:6" ht="21" customHeight="1">
      <c r="A3" s="18" t="s">
        <v>77</v>
      </c>
      <c r="B3" s="10"/>
      <c r="C3" s="10"/>
      <c r="D3" s="10"/>
      <c r="E3" s="10"/>
      <c r="F3" s="44">
        <f>'КАЛЬКУЛЯЦИЯ Уминичка'!D22</f>
        <v>501.06082137698934</v>
      </c>
    </row>
    <row r="4" spans="1:6" ht="24" customHeight="1">
      <c r="A4" s="18" t="s">
        <v>78</v>
      </c>
      <c r="B4" s="10"/>
      <c r="C4" s="10"/>
      <c r="D4" s="10"/>
      <c r="E4" s="10"/>
      <c r="F4" s="45">
        <f>F3*15</f>
        <v>7515.91232065484</v>
      </c>
    </row>
    <row r="5" spans="1:6" ht="36.75" customHeight="1">
      <c r="A5" s="98" t="s">
        <v>79</v>
      </c>
      <c r="B5" s="99"/>
      <c r="C5" s="99"/>
      <c r="D5" s="99"/>
      <c r="E5" s="100"/>
      <c r="F5" s="47">
        <f>F4*60%</f>
        <v>4509.547392392904</v>
      </c>
    </row>
    <row r="6" spans="1:8" ht="20.25" customHeight="1">
      <c r="A6" s="101" t="s">
        <v>50</v>
      </c>
      <c r="B6" s="102"/>
      <c r="C6" s="102"/>
      <c r="D6" s="102"/>
      <c r="E6" s="103"/>
      <c r="F6" s="48">
        <f>F5-F5/1.302</f>
        <v>1045.9933275750054</v>
      </c>
      <c r="G6" s="24"/>
      <c r="H6" s="24"/>
    </row>
    <row r="7" spans="1:6" ht="19.5" customHeight="1">
      <c r="A7" s="101" t="s">
        <v>80</v>
      </c>
      <c r="B7" s="102"/>
      <c r="C7" s="102"/>
      <c r="D7" s="102"/>
      <c r="E7" s="103"/>
      <c r="F7" s="48">
        <f>F5-F6</f>
        <v>3463.5540648178985</v>
      </c>
    </row>
    <row r="8" spans="1:6" ht="36" customHeight="1">
      <c r="A8" s="49" t="s">
        <v>51</v>
      </c>
      <c r="B8" s="49"/>
      <c r="C8" s="49"/>
      <c r="D8" s="49"/>
      <c r="E8" s="49"/>
      <c r="F8" s="50">
        <f>F4-F5</f>
        <v>3006.3649282619363</v>
      </c>
    </row>
  </sheetData>
  <sheetProtection/>
  <mergeCells count="4"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="60" zoomScalePageLayoutView="0" workbookViewId="0" topLeftCell="A1">
      <selection activeCell="E8" sqref="E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154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38.25">
      <c r="A8" s="60" t="s">
        <v>155</v>
      </c>
      <c r="B8" s="61">
        <v>21683.32</v>
      </c>
      <c r="C8" s="46">
        <v>7200</v>
      </c>
      <c r="D8" s="2">
        <v>30</v>
      </c>
      <c r="E8" s="2">
        <v>89</v>
      </c>
      <c r="F8" s="40">
        <f>B8/C8*D8/E8</f>
        <v>1.0151367041198502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1.0151367041198502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0" t="s">
        <v>169</v>
      </c>
      <c r="C16" s="10" t="s">
        <v>43</v>
      </c>
      <c r="D16" s="10">
        <v>0.01</v>
      </c>
      <c r="E16" s="10">
        <v>4</v>
      </c>
      <c r="F16" s="10">
        <v>500</v>
      </c>
      <c r="G16" s="41">
        <f>D16*E16*F16</f>
        <v>20</v>
      </c>
    </row>
    <row r="17" spans="1:7" ht="12.75">
      <c r="A17" s="97"/>
      <c r="B17" s="18" t="s">
        <v>134</v>
      </c>
      <c r="C17" s="10" t="s">
        <v>43</v>
      </c>
      <c r="D17" s="10">
        <v>0.01</v>
      </c>
      <c r="E17" s="10">
        <v>4</v>
      </c>
      <c r="F17" s="10">
        <v>140</v>
      </c>
      <c r="G17" s="41">
        <f>D17*E17*F17</f>
        <v>5.6000000000000005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33.6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0" t="s">
        <v>169</v>
      </c>
      <c r="B26" s="10">
        <v>20</v>
      </c>
      <c r="C26" s="70">
        <v>0.05</v>
      </c>
      <c r="D26" s="10">
        <v>36</v>
      </c>
      <c r="E26" s="10">
        <v>0.2</v>
      </c>
      <c r="F26" s="10">
        <f>B26*C26*D26/E26</f>
        <v>180</v>
      </c>
    </row>
    <row r="27" spans="1:6" ht="12.75">
      <c r="A27" s="18" t="s">
        <v>134</v>
      </c>
      <c r="B27" s="10">
        <v>5.6</v>
      </c>
      <c r="C27" s="70">
        <v>0.05</v>
      </c>
      <c r="D27" s="10">
        <v>36</v>
      </c>
      <c r="E27" s="10">
        <v>0.2</v>
      </c>
      <c r="F27" s="10">
        <f>B27*C27*D27/E27</f>
        <v>50.39999999999999</v>
      </c>
    </row>
    <row r="28" spans="1:6" ht="12.75">
      <c r="A28" s="11" t="s">
        <v>5</v>
      </c>
      <c r="B28" s="10"/>
      <c r="C28" s="10"/>
      <c r="D28" s="10"/>
      <c r="E28" s="10"/>
      <c r="F28" s="10">
        <f>F25+F26+F27</f>
        <v>302.4</v>
      </c>
    </row>
    <row r="30" spans="1:6" ht="12.75" customHeight="1">
      <c r="A30" s="84" t="s">
        <v>56</v>
      </c>
      <c r="B30" s="84"/>
      <c r="C30" s="84"/>
      <c r="D30" s="84"/>
      <c r="E30" s="84"/>
      <c r="F30" s="84"/>
    </row>
    <row r="32" spans="1:3" ht="12.75">
      <c r="A32" s="11" t="s">
        <v>17</v>
      </c>
      <c r="B32" s="13" t="s">
        <v>23</v>
      </c>
      <c r="C32" s="13" t="s">
        <v>29</v>
      </c>
    </row>
    <row r="33" spans="1:3" ht="25.5">
      <c r="A33" s="11" t="s">
        <v>3</v>
      </c>
      <c r="B33" s="9" t="s">
        <v>24</v>
      </c>
      <c r="C33" s="19">
        <f>B8*10%*12</f>
        <v>26019.983999999997</v>
      </c>
    </row>
    <row r="34" spans="1:4" ht="30.75" customHeight="1">
      <c r="A34" s="11" t="s">
        <v>4</v>
      </c>
      <c r="B34" s="9" t="s">
        <v>25</v>
      </c>
      <c r="C34" s="20">
        <v>1612096.54</v>
      </c>
      <c r="D34" t="s">
        <v>98</v>
      </c>
    </row>
    <row r="35" spans="1:4" ht="38.25">
      <c r="A35" s="11" t="s">
        <v>18</v>
      </c>
      <c r="B35" s="9" t="s">
        <v>26</v>
      </c>
      <c r="C35" s="58">
        <f>49580.25*4</f>
        <v>198321</v>
      </c>
      <c r="D35" t="s">
        <v>95</v>
      </c>
    </row>
    <row r="36" spans="1:4" ht="27" customHeight="1">
      <c r="A36" s="11" t="s">
        <v>19</v>
      </c>
      <c r="B36" s="26" t="s">
        <v>99</v>
      </c>
      <c r="C36" s="28">
        <v>14859650.47</v>
      </c>
      <c r="D36" s="29" t="s">
        <v>97</v>
      </c>
    </row>
    <row r="37" spans="1:3" ht="25.5">
      <c r="A37" s="11" t="s">
        <v>20</v>
      </c>
      <c r="B37" s="26" t="s">
        <v>45</v>
      </c>
      <c r="C37" s="35">
        <f>(C33+C34+C35)/C36</f>
        <v>0.1235855128428199</v>
      </c>
    </row>
    <row r="38" spans="1:3" ht="37.5" customHeight="1">
      <c r="A38" s="11" t="s">
        <v>21</v>
      </c>
      <c r="B38" s="9" t="s">
        <v>28</v>
      </c>
      <c r="C38" s="35">
        <f>F8</f>
        <v>1.0151367041198502</v>
      </c>
    </row>
    <row r="39" spans="1:3" ht="28.5" customHeight="1">
      <c r="A39" s="11" t="s">
        <v>22</v>
      </c>
      <c r="B39" s="26" t="s">
        <v>46</v>
      </c>
      <c r="C39" s="35">
        <f>C37*C38</f>
        <v>0.12545619018422163</v>
      </c>
    </row>
    <row r="41" spans="1:3" ht="12.75" hidden="1" outlineLevel="1">
      <c r="A41" s="32" t="s">
        <v>71</v>
      </c>
      <c r="B41" s="32"/>
      <c r="C41" s="32"/>
    </row>
    <row r="42" ht="12.75" hidden="1" outlineLevel="1"/>
    <row r="43" ht="12.75" hidden="1" outlineLevel="1"/>
    <row r="44" ht="12.75" hidden="1" outlineLevel="1">
      <c r="A44" t="s">
        <v>108</v>
      </c>
    </row>
    <row r="45" ht="12.75" hidden="1" outlineLevel="1">
      <c r="A45" t="s">
        <v>109</v>
      </c>
    </row>
    <row r="46" ht="12.75" hidden="1" outlineLevel="1"/>
    <row r="47" ht="12.75" hidden="1" outlineLevel="1">
      <c r="A47" t="s">
        <v>113</v>
      </c>
    </row>
    <row r="48" ht="12.75" hidden="1" outlineLevel="1">
      <c r="A48" t="s">
        <v>114</v>
      </c>
    </row>
    <row r="49" ht="12.75" collapsed="1"/>
    <row r="51" spans="1:3" ht="12.75">
      <c r="A51" s="10" t="s">
        <v>100</v>
      </c>
      <c r="B51" s="57">
        <v>0.24</v>
      </c>
      <c r="C51" s="10">
        <f>1512*B51</f>
        <v>362.88</v>
      </c>
    </row>
    <row r="52" spans="1:3" ht="12.75">
      <c r="A52" s="10" t="s">
        <v>101</v>
      </c>
      <c r="B52" s="57">
        <v>0.64</v>
      </c>
      <c r="C52" s="10">
        <f>1512*B52</f>
        <v>967.6800000000001</v>
      </c>
    </row>
    <row r="53" spans="1:3" ht="12.75">
      <c r="A53" s="10" t="s">
        <v>102</v>
      </c>
      <c r="B53" s="57">
        <v>0.12</v>
      </c>
      <c r="C53" s="10">
        <f>1512*B53</f>
        <v>181.44</v>
      </c>
    </row>
    <row r="54" ht="12.75">
      <c r="C54" s="10">
        <f>SUM(C51:C53)</f>
        <v>1512</v>
      </c>
    </row>
  </sheetData>
  <sheetProtection/>
  <mergeCells count="9">
    <mergeCell ref="A15:A17"/>
    <mergeCell ref="A21:F21"/>
    <mergeCell ref="A30:F30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148</v>
      </c>
    </row>
    <row r="4" ht="12.75">
      <c r="C4" s="29" t="s">
        <v>73</v>
      </c>
    </row>
    <row r="5" ht="12.75">
      <c r="C5" s="29" t="s">
        <v>153</v>
      </c>
    </row>
    <row r="6" ht="12.75">
      <c r="C6" s="29"/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131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24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36">
        <f>'расчёт Английский'!F8</f>
        <v>2.919907407407407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36">
        <f>'расчёт Английский'!G19</f>
        <v>34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36">
        <f>'расчёт Английский'!F28</f>
        <v>306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36">
        <f>'расчёт Английский'!C39</f>
        <v>0.36288383277247854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36">
        <f>D15+D16+D17+D18</f>
        <v>343.2827912401799</v>
      </c>
    </row>
    <row r="20" spans="1:4" ht="18.75" customHeight="1">
      <c r="A20" s="10"/>
      <c r="B20" s="42" t="s">
        <v>57</v>
      </c>
      <c r="C20" s="18" t="s">
        <v>58</v>
      </c>
      <c r="D20" s="37">
        <v>0.1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36">
        <f>D19*D20+D19</f>
        <v>377.6110703641979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38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39">
        <f>D21*D22</f>
        <v>1510.4442814567915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1" sqref="A11:G11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131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38.25">
      <c r="A8" s="60" t="s">
        <v>177</v>
      </c>
      <c r="B8" s="61">
        <v>30273.6</v>
      </c>
      <c r="C8" s="46">
        <v>8640</v>
      </c>
      <c r="D8" s="2">
        <v>20</v>
      </c>
      <c r="E8" s="2">
        <v>24</v>
      </c>
      <c r="F8" s="40">
        <f>B8/C8*D8/E8</f>
        <v>2.919907407407407</v>
      </c>
      <c r="G8" s="109"/>
      <c r="H8" s="80"/>
      <c r="I8" s="80"/>
      <c r="J8" s="80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2.919907407407407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0" t="s">
        <v>132</v>
      </c>
      <c r="C16" s="10" t="s">
        <v>43</v>
      </c>
      <c r="D16" s="10">
        <v>0.01</v>
      </c>
      <c r="E16" s="10">
        <v>4</v>
      </c>
      <c r="F16" s="10">
        <v>150</v>
      </c>
      <c r="G16" s="41">
        <f>D16*E16*F16</f>
        <v>6</v>
      </c>
    </row>
    <row r="17" spans="1:7" ht="12.75">
      <c r="A17" s="97"/>
      <c r="B17" s="18" t="s">
        <v>133</v>
      </c>
      <c r="C17" s="18" t="s">
        <v>43</v>
      </c>
      <c r="D17" s="10">
        <v>0.01</v>
      </c>
      <c r="E17" s="10">
        <v>4</v>
      </c>
      <c r="F17" s="10">
        <v>500</v>
      </c>
      <c r="G17" s="41">
        <f>D17*E17*F17</f>
        <v>20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34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0" t="s">
        <v>132</v>
      </c>
      <c r="B26" s="10">
        <v>6</v>
      </c>
      <c r="C26" s="70">
        <v>0.05</v>
      </c>
      <c r="D26" s="10">
        <v>36</v>
      </c>
      <c r="E26" s="10">
        <v>0.2</v>
      </c>
      <c r="F26" s="10">
        <f>B26*C26*D26/E26</f>
        <v>54</v>
      </c>
    </row>
    <row r="27" spans="1:6" ht="12.75">
      <c r="A27" s="18" t="s">
        <v>133</v>
      </c>
      <c r="B27" s="10">
        <v>20</v>
      </c>
      <c r="C27" s="70">
        <v>0.05</v>
      </c>
      <c r="D27" s="10">
        <v>36</v>
      </c>
      <c r="E27" s="10">
        <v>0.2</v>
      </c>
      <c r="F27" s="10">
        <f>B27*C27*D27/E27</f>
        <v>180</v>
      </c>
    </row>
    <row r="28" spans="1:6" ht="12.75">
      <c r="A28" s="11" t="s">
        <v>5</v>
      </c>
      <c r="B28" s="10"/>
      <c r="C28" s="10"/>
      <c r="D28" s="10"/>
      <c r="E28" s="10"/>
      <c r="F28" s="10">
        <f>F25+F26+F27</f>
        <v>306</v>
      </c>
    </row>
    <row r="30" spans="1:6" ht="12.75" customHeight="1">
      <c r="A30" s="84" t="s">
        <v>56</v>
      </c>
      <c r="B30" s="84"/>
      <c r="C30" s="84"/>
      <c r="D30" s="84"/>
      <c r="E30" s="84"/>
      <c r="F30" s="84"/>
    </row>
    <row r="32" spans="1:3" ht="12.75">
      <c r="A32" s="11" t="s">
        <v>17</v>
      </c>
      <c r="B32" s="13" t="s">
        <v>23</v>
      </c>
      <c r="C32" s="13" t="s">
        <v>29</v>
      </c>
    </row>
    <row r="33" spans="1:3" ht="25.5">
      <c r="A33" s="11" t="s">
        <v>3</v>
      </c>
      <c r="B33" s="9" t="s">
        <v>24</v>
      </c>
      <c r="C33" s="19">
        <f>B8*10%*12</f>
        <v>36328.32</v>
      </c>
    </row>
    <row r="34" spans="1:4" ht="30.75" customHeight="1">
      <c r="A34" s="11" t="s">
        <v>4</v>
      </c>
      <c r="B34" s="9" t="s">
        <v>25</v>
      </c>
      <c r="C34" s="20">
        <v>1612096.54</v>
      </c>
      <c r="D34" t="s">
        <v>98</v>
      </c>
    </row>
    <row r="35" spans="1:4" ht="38.25">
      <c r="A35" s="11" t="s">
        <v>18</v>
      </c>
      <c r="B35" s="9" t="s">
        <v>26</v>
      </c>
      <c r="C35" s="58">
        <f>49580.25*4</f>
        <v>198321</v>
      </c>
      <c r="D35" t="s">
        <v>95</v>
      </c>
    </row>
    <row r="36" spans="1:4" ht="27" customHeight="1">
      <c r="A36" s="11" t="s">
        <v>19</v>
      </c>
      <c r="B36" s="26" t="s">
        <v>99</v>
      </c>
      <c r="C36" s="28">
        <v>14859650.47</v>
      </c>
      <c r="D36" s="29" t="s">
        <v>97</v>
      </c>
    </row>
    <row r="37" spans="1:3" ht="25.5">
      <c r="A37" s="11" t="s">
        <v>20</v>
      </c>
      <c r="B37" s="26" t="s">
        <v>45</v>
      </c>
      <c r="C37" s="35">
        <f>(C33+C34+C35)/C36</f>
        <v>0.12427922606446072</v>
      </c>
    </row>
    <row r="38" spans="1:3" ht="37.5" customHeight="1">
      <c r="A38" s="11" t="s">
        <v>21</v>
      </c>
      <c r="B38" s="9" t="s">
        <v>28</v>
      </c>
      <c r="C38" s="35">
        <f>F8</f>
        <v>2.919907407407407</v>
      </c>
    </row>
    <row r="39" spans="1:3" ht="28.5" customHeight="1">
      <c r="A39" s="11" t="s">
        <v>22</v>
      </c>
      <c r="B39" s="26" t="s">
        <v>46</v>
      </c>
      <c r="C39" s="35">
        <f>C37*C38</f>
        <v>0.36288383277247854</v>
      </c>
    </row>
    <row r="41" spans="1:3" ht="12.75" hidden="1" outlineLevel="1">
      <c r="A41" s="32" t="s">
        <v>71</v>
      </c>
      <c r="B41" s="32"/>
      <c r="C41" s="32"/>
    </row>
    <row r="42" ht="12.75" hidden="1" outlineLevel="1"/>
    <row r="43" ht="12.75" hidden="1" outlineLevel="1"/>
    <row r="44" ht="12.75" hidden="1" outlineLevel="1">
      <c r="A44" t="s">
        <v>108</v>
      </c>
    </row>
    <row r="45" ht="12.75" hidden="1" outlineLevel="1">
      <c r="A45" t="s">
        <v>109</v>
      </c>
    </row>
    <row r="46" ht="12.75" hidden="1" outlineLevel="1"/>
    <row r="47" ht="12.75" hidden="1" outlineLevel="1">
      <c r="A47" t="s">
        <v>113</v>
      </c>
    </row>
    <row r="48" ht="12.75" hidden="1" outlineLevel="1">
      <c r="A48" t="s">
        <v>114</v>
      </c>
    </row>
    <row r="49" ht="12.75" collapsed="1"/>
    <row r="51" spans="1:3" ht="12.75">
      <c r="A51" s="10" t="s">
        <v>100</v>
      </c>
      <c r="B51" s="57">
        <v>0.24</v>
      </c>
      <c r="C51" s="10">
        <f>1512*B51</f>
        <v>362.88</v>
      </c>
    </row>
    <row r="52" spans="1:3" ht="12.75">
      <c r="A52" s="10" t="s">
        <v>101</v>
      </c>
      <c r="B52" s="57">
        <v>0.64</v>
      </c>
      <c r="C52" s="10">
        <f>1512*B52</f>
        <v>967.6800000000001</v>
      </c>
    </row>
    <row r="53" spans="1:3" ht="12.75">
      <c r="A53" s="10" t="s">
        <v>102</v>
      </c>
      <c r="B53" s="57">
        <v>0.12</v>
      </c>
      <c r="C53" s="10">
        <f>1512*B53</f>
        <v>181.44</v>
      </c>
    </row>
    <row r="54" ht="12.75">
      <c r="C54" s="10">
        <f>SUM(C51:C53)</f>
        <v>1512</v>
      </c>
    </row>
  </sheetData>
  <sheetProtection/>
  <mergeCells count="9">
    <mergeCell ref="A15:A17"/>
    <mergeCell ref="A21:F21"/>
    <mergeCell ref="A30:F30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45.421875" style="0" customWidth="1"/>
    <col min="3" max="3" width="17.00390625" style="0" customWidth="1"/>
    <col min="4" max="4" width="18.00390625" style="0" customWidth="1"/>
  </cols>
  <sheetData>
    <row r="1" ht="12.75">
      <c r="C1" s="29" t="s">
        <v>72</v>
      </c>
    </row>
    <row r="2" ht="12.75">
      <c r="C2" s="29" t="s">
        <v>146</v>
      </c>
    </row>
    <row r="3" ht="12.75">
      <c r="C3" t="s">
        <v>148</v>
      </c>
    </row>
    <row r="4" ht="12.75">
      <c r="C4" s="29" t="s">
        <v>73</v>
      </c>
    </row>
    <row r="5" ht="12.75">
      <c r="C5" s="29" t="s">
        <v>153</v>
      </c>
    </row>
    <row r="6" ht="12.75">
      <c r="C6" s="29"/>
    </row>
    <row r="7" spans="1:4" ht="12.75">
      <c r="A7" s="78" t="s">
        <v>175</v>
      </c>
      <c r="B7" s="78"/>
      <c r="C7" s="78"/>
      <c r="D7" s="78"/>
    </row>
    <row r="8" spans="1:4" ht="12.75">
      <c r="A8" s="83" t="s">
        <v>159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15</v>
      </c>
      <c r="D10" s="21" t="s">
        <v>49</v>
      </c>
    </row>
    <row r="11" spans="1:4" ht="12.75">
      <c r="A11" s="25" t="s">
        <v>67</v>
      </c>
      <c r="B11" s="25"/>
      <c r="C11" s="22">
        <v>10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27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2.75">
      <c r="A15" s="10" t="s">
        <v>3</v>
      </c>
      <c r="B15" s="13" t="s">
        <v>33</v>
      </c>
      <c r="C15" s="11" t="s">
        <v>39</v>
      </c>
      <c r="D15" s="36">
        <f>'расчет Спортик'!F10</f>
        <v>2.0586759259259257</v>
      </c>
    </row>
    <row r="16" spans="1:4" ht="12.75">
      <c r="A16" s="10" t="s">
        <v>4</v>
      </c>
      <c r="B16" s="13" t="s">
        <v>34</v>
      </c>
      <c r="C16" s="11" t="s">
        <v>39</v>
      </c>
      <c r="D16" s="36">
        <f>'расчет Спортик'!G19</f>
        <v>105</v>
      </c>
    </row>
    <row r="17" spans="1:4" ht="28.5" customHeight="1">
      <c r="A17" s="10" t="s">
        <v>18</v>
      </c>
      <c r="B17" s="9" t="s">
        <v>35</v>
      </c>
      <c r="C17" s="16" t="s">
        <v>39</v>
      </c>
      <c r="D17" s="36">
        <f>'расчет Спортик'!F27</f>
        <v>945</v>
      </c>
    </row>
    <row r="18" spans="1:4" ht="12.75">
      <c r="A18" s="10" t="s">
        <v>19</v>
      </c>
      <c r="B18" s="13" t="s">
        <v>36</v>
      </c>
      <c r="C18" s="11" t="s">
        <v>39</v>
      </c>
      <c r="D18" s="36">
        <f>'расчет Спортик'!C38</f>
        <v>0.25451402054365735</v>
      </c>
    </row>
    <row r="19" spans="1:4" ht="12.75">
      <c r="A19" s="10" t="s">
        <v>20</v>
      </c>
      <c r="B19" s="13" t="s">
        <v>37</v>
      </c>
      <c r="C19" s="11" t="s">
        <v>39</v>
      </c>
      <c r="D19" s="36">
        <f>D15+D16+D17+D18</f>
        <v>1052.3131899464695</v>
      </c>
    </row>
    <row r="20" spans="1:4" ht="12.75">
      <c r="A20" s="10"/>
      <c r="B20" s="42" t="s">
        <v>57</v>
      </c>
      <c r="C20" s="18" t="s">
        <v>58</v>
      </c>
      <c r="D20" s="37">
        <v>0.1</v>
      </c>
    </row>
    <row r="21" spans="1:4" ht="12.75">
      <c r="A21" s="10" t="s">
        <v>21</v>
      </c>
      <c r="B21" s="42" t="s">
        <v>47</v>
      </c>
      <c r="C21" s="11" t="s">
        <v>39</v>
      </c>
      <c r="D21" s="36">
        <f>D19*D20+D19</f>
        <v>1157.5445089411164</v>
      </c>
    </row>
    <row r="22" spans="1:4" ht="12.75">
      <c r="A22" s="10" t="s">
        <v>22</v>
      </c>
      <c r="B22" s="42" t="s">
        <v>59</v>
      </c>
      <c r="C22" s="18" t="s">
        <v>64</v>
      </c>
      <c r="D22" s="38">
        <v>4</v>
      </c>
    </row>
    <row r="23" spans="1:4" ht="41.25" customHeight="1">
      <c r="A23" s="31" t="s">
        <v>30</v>
      </c>
      <c r="B23" s="43" t="s">
        <v>38</v>
      </c>
      <c r="C23" s="26" t="s">
        <v>75</v>
      </c>
      <c r="D23" s="39">
        <f>D21*D22</f>
        <v>4630.178035764466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9">
      <selection activeCell="M34" sqref="M34"/>
    </sheetView>
  </sheetViews>
  <sheetFormatPr defaultColWidth="9.140625" defaultRowHeight="12.75"/>
  <cols>
    <col min="1" max="1" width="15.57421875" style="0" customWidth="1"/>
    <col min="2" max="2" width="27.28125" style="0" customWidth="1"/>
    <col min="3" max="3" width="13.421875" style="0" customWidth="1"/>
    <col min="4" max="4" width="17.7109375" style="0" customWidth="1"/>
    <col min="5" max="5" width="16.00390625" style="0" customWidth="1"/>
    <col min="6" max="6" width="12.7109375" style="0" customWidth="1"/>
    <col min="7" max="7" width="15.7109375" style="0" customWidth="1"/>
  </cols>
  <sheetData>
    <row r="1" spans="1:7" ht="12.75">
      <c r="A1" s="91" t="s">
        <v>176</v>
      </c>
      <c r="B1" s="91"/>
      <c r="C1" s="91"/>
      <c r="D1" s="91"/>
      <c r="E1" s="91"/>
      <c r="F1" s="91"/>
      <c r="G1" s="91"/>
    </row>
    <row r="2" spans="1:7" ht="12.75">
      <c r="A2" s="92" t="s">
        <v>159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12.75">
      <c r="A4" s="85" t="s">
        <v>52</v>
      </c>
      <c r="B4" s="86"/>
      <c r="C4" s="86"/>
      <c r="D4" s="86"/>
      <c r="E4" s="86"/>
      <c r="F4" s="1"/>
      <c r="G4" s="1"/>
    </row>
    <row r="5" spans="1:5" ht="12.75">
      <c r="A5" s="6"/>
      <c r="B5" s="6"/>
      <c r="C5" s="6"/>
      <c r="D5" s="6"/>
      <c r="E5" s="6"/>
    </row>
    <row r="6" spans="1:8" ht="102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39.75" customHeight="1">
      <c r="A8" s="60" t="s">
        <v>160</v>
      </c>
      <c r="B8" s="61">
        <v>22233.7</v>
      </c>
      <c r="C8" s="46">
        <v>7200</v>
      </c>
      <c r="D8" s="2">
        <v>10</v>
      </c>
      <c r="E8" s="2">
        <v>15</v>
      </c>
      <c r="F8" s="40">
        <f>B8/C8*D8/E8</f>
        <v>2.0586759259259257</v>
      </c>
      <c r="G8" s="114"/>
      <c r="H8" s="115"/>
      <c r="I8" s="115"/>
      <c r="J8" s="115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2.0586759259259257</v>
      </c>
    </row>
    <row r="11" spans="1:7" ht="12.75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12.75">
      <c r="A15" s="95" t="s">
        <v>55</v>
      </c>
      <c r="B15" s="10" t="s">
        <v>96</v>
      </c>
      <c r="C15" s="10" t="s">
        <v>43</v>
      </c>
      <c r="D15" s="10">
        <v>0.01</v>
      </c>
      <c r="E15" s="10">
        <v>15</v>
      </c>
      <c r="F15" s="10">
        <v>200</v>
      </c>
      <c r="G15" s="41">
        <f>D15*E15*F15</f>
        <v>30</v>
      </c>
    </row>
    <row r="16" spans="1:7" ht="12.75">
      <c r="A16" s="96"/>
      <c r="B16" s="10" t="s">
        <v>169</v>
      </c>
      <c r="C16" s="10" t="s">
        <v>43</v>
      </c>
      <c r="D16" s="10">
        <v>0.01</v>
      </c>
      <c r="E16" s="10">
        <v>15</v>
      </c>
      <c r="F16" s="10">
        <v>500</v>
      </c>
      <c r="G16" s="41">
        <f>D16*E16*F16</f>
        <v>75</v>
      </c>
    </row>
    <row r="17" spans="1:7" ht="12.75">
      <c r="A17" s="97"/>
      <c r="B17" s="18"/>
      <c r="C17" s="10"/>
      <c r="D17" s="10"/>
      <c r="E17" s="10"/>
      <c r="F17" s="10"/>
      <c r="G17" s="41"/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</f>
        <v>105</v>
      </c>
    </row>
    <row r="21" spans="1:6" ht="12.75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0" t="s">
        <v>96</v>
      </c>
      <c r="B25" s="10">
        <v>30</v>
      </c>
      <c r="C25" s="70">
        <v>0.05</v>
      </c>
      <c r="D25" s="10">
        <v>36</v>
      </c>
      <c r="E25" s="10">
        <v>0.2</v>
      </c>
      <c r="F25" s="10">
        <f>B25*C25*D25/E25</f>
        <v>270</v>
      </c>
    </row>
    <row r="26" spans="1:6" ht="12.75">
      <c r="A26" s="10" t="s">
        <v>169</v>
      </c>
      <c r="B26" s="10">
        <v>75</v>
      </c>
      <c r="C26" s="70">
        <v>0.05</v>
      </c>
      <c r="D26" s="10">
        <v>36</v>
      </c>
      <c r="E26" s="10">
        <v>0.2</v>
      </c>
      <c r="F26" s="10">
        <f>B26*C26*D26/E26</f>
        <v>675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945</v>
      </c>
    </row>
    <row r="29" spans="1:6" ht="12.75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7.75" customHeight="1">
      <c r="A32" s="11" t="s">
        <v>3</v>
      </c>
      <c r="B32" s="9" t="s">
        <v>24</v>
      </c>
      <c r="C32" s="19">
        <f>B8*10%*12</f>
        <v>26680.440000000002</v>
      </c>
    </row>
    <row r="33" spans="1:4" ht="27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42.75" customHeight="1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39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40.5" customHeight="1">
      <c r="A36" s="11" t="s">
        <v>20</v>
      </c>
      <c r="B36" s="26" t="s">
        <v>45</v>
      </c>
      <c r="C36" s="35">
        <f>(C32+C33+C34)/C35</f>
        <v>0.123629959110337</v>
      </c>
    </row>
    <row r="37" spans="1:3" ht="59.25" customHeight="1">
      <c r="A37" s="11" t="s">
        <v>21</v>
      </c>
      <c r="B37" s="9" t="s">
        <v>28</v>
      </c>
      <c r="C37" s="35">
        <f>F8</f>
        <v>2.0586759259259257</v>
      </c>
    </row>
    <row r="38" spans="1:3" ht="30" customHeight="1">
      <c r="A38" s="11" t="s">
        <v>22</v>
      </c>
      <c r="B38" s="26" t="s">
        <v>46</v>
      </c>
      <c r="C38" s="35">
        <f>C36*C37</f>
        <v>0.25451402054365735</v>
      </c>
    </row>
  </sheetData>
  <sheetProtection/>
  <mergeCells count="9">
    <mergeCell ref="A15:A17"/>
    <mergeCell ref="A21:F21"/>
    <mergeCell ref="A29:F29"/>
    <mergeCell ref="A1:G1"/>
    <mergeCell ref="A2:G2"/>
    <mergeCell ref="A3:H3"/>
    <mergeCell ref="A4:E4"/>
    <mergeCell ref="G8:J8"/>
    <mergeCell ref="A11:G11"/>
  </mergeCells>
  <printOptions/>
  <pageMargins left="0.7" right="0.7" top="0.75" bottom="0.75" header="0.3" footer="0.3"/>
  <pageSetup horizontalDpi="600" verticalDpi="600" orientation="landscape" paperSize="9" scale="95" r:id="rId1"/>
  <rowBreaks count="1" manualBreakCount="1">
    <brk id="2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spans="1:7" ht="21" customHeight="1">
      <c r="A1" s="91" t="s">
        <v>182</v>
      </c>
      <c r="B1" s="91"/>
      <c r="C1" s="91"/>
      <c r="D1" s="91"/>
      <c r="E1" s="91"/>
      <c r="F1" s="91"/>
      <c r="G1" s="91"/>
    </row>
    <row r="2" spans="1:7" ht="18.75" customHeight="1">
      <c r="A2" s="104"/>
      <c r="B2" s="104"/>
      <c r="C2" s="104"/>
      <c r="D2" s="104"/>
      <c r="E2" s="104"/>
      <c r="F2" s="104"/>
      <c r="G2" s="104"/>
    </row>
    <row r="3" spans="1:8" ht="12.75">
      <c r="A3" s="93" t="s">
        <v>65</v>
      </c>
      <c r="B3" s="93"/>
      <c r="C3" s="93"/>
      <c r="D3" s="93"/>
      <c r="E3" s="93"/>
      <c r="F3" s="93"/>
      <c r="G3" s="93"/>
      <c r="H3" s="93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0" t="s">
        <v>60</v>
      </c>
      <c r="B6" s="4" t="s">
        <v>0</v>
      </c>
      <c r="C6" s="30" t="s">
        <v>1</v>
      </c>
      <c r="D6" s="30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12.75">
      <c r="A8" s="46" t="s">
        <v>119</v>
      </c>
      <c r="B8" s="61">
        <v>23415.29</v>
      </c>
      <c r="C8" s="46">
        <v>5760</v>
      </c>
      <c r="D8" s="2">
        <v>30</v>
      </c>
      <c r="E8" s="2">
        <v>57</v>
      </c>
      <c r="F8" s="40">
        <f aca="true" t="shared" si="0" ref="F8:F17">B8/C8*D8/E8</f>
        <v>2.1395550073099416</v>
      </c>
    </row>
    <row r="9" spans="1:6" ht="12.75">
      <c r="A9" s="46" t="s">
        <v>104</v>
      </c>
      <c r="B9" s="62">
        <v>28671.78</v>
      </c>
      <c r="C9" s="2">
        <f>36*4*60</f>
        <v>8640</v>
      </c>
      <c r="D9" s="2">
        <v>30</v>
      </c>
      <c r="E9" s="2">
        <v>79</v>
      </c>
      <c r="F9" s="40">
        <f t="shared" si="0"/>
        <v>1.2601872362869198</v>
      </c>
    </row>
    <row r="10" spans="1:6" ht="12.75">
      <c r="A10" s="46" t="s">
        <v>105</v>
      </c>
      <c r="B10" s="61">
        <v>22774.19</v>
      </c>
      <c r="C10" s="46">
        <v>5760</v>
      </c>
      <c r="D10" s="2">
        <v>30</v>
      </c>
      <c r="E10" s="2">
        <v>21</v>
      </c>
      <c r="F10" s="40">
        <f t="shared" si="0"/>
        <v>5.648360615079365</v>
      </c>
    </row>
    <row r="11" spans="1:6" ht="12.75">
      <c r="A11" s="46" t="s">
        <v>142</v>
      </c>
      <c r="B11" s="61">
        <v>22774.19</v>
      </c>
      <c r="C11" s="46">
        <v>5760</v>
      </c>
      <c r="D11" s="2">
        <v>30</v>
      </c>
      <c r="E11" s="2">
        <v>15</v>
      </c>
      <c r="F11" s="40">
        <f t="shared" si="0"/>
        <v>7.90770486111111</v>
      </c>
    </row>
    <row r="12" spans="1:6" ht="12.75">
      <c r="A12" s="46" t="s">
        <v>106</v>
      </c>
      <c r="B12" s="61">
        <v>22233.65</v>
      </c>
      <c r="C12" s="46">
        <v>7200</v>
      </c>
      <c r="D12" s="2">
        <v>30</v>
      </c>
      <c r="E12" s="2">
        <v>36</v>
      </c>
      <c r="F12" s="40">
        <f t="shared" si="0"/>
        <v>2.5733391203703704</v>
      </c>
    </row>
    <row r="13" spans="1:6" ht="12.75">
      <c r="A13" s="46" t="s">
        <v>107</v>
      </c>
      <c r="B13" s="61">
        <v>30273.63</v>
      </c>
      <c r="C13" s="46">
        <v>8640</v>
      </c>
      <c r="D13" s="2">
        <v>30</v>
      </c>
      <c r="E13" s="2">
        <v>25</v>
      </c>
      <c r="F13" s="40">
        <f t="shared" si="0"/>
        <v>4.204670833333333</v>
      </c>
    </row>
    <row r="14" spans="1:6" ht="12.75">
      <c r="A14" s="46" t="s">
        <v>156</v>
      </c>
      <c r="B14" s="61">
        <v>29322.63</v>
      </c>
      <c r="C14" s="2">
        <f>20*4*60</f>
        <v>4800</v>
      </c>
      <c r="D14" s="2">
        <v>30</v>
      </c>
      <c r="E14" s="2">
        <v>23</v>
      </c>
      <c r="F14" s="40">
        <f t="shared" si="0"/>
        <v>7.968105978260871</v>
      </c>
    </row>
    <row r="15" spans="1:6" ht="12.75">
      <c r="A15" s="46" t="s">
        <v>162</v>
      </c>
      <c r="B15" s="61">
        <v>25945.96</v>
      </c>
      <c r="C15" s="2">
        <f>36*4*60</f>
        <v>8640</v>
      </c>
      <c r="D15" s="2">
        <v>30</v>
      </c>
      <c r="E15" s="2">
        <v>32</v>
      </c>
      <c r="F15" s="40">
        <f t="shared" si="0"/>
        <v>2.8153168402777777</v>
      </c>
    </row>
    <row r="16" spans="1:6" ht="12.75">
      <c r="A16" s="46" t="s">
        <v>149</v>
      </c>
      <c r="B16" s="61">
        <v>21683.32</v>
      </c>
      <c r="C16" s="46">
        <v>7200</v>
      </c>
      <c r="D16" s="2">
        <v>30</v>
      </c>
      <c r="E16" s="2">
        <v>76</v>
      </c>
      <c r="F16" s="40">
        <f t="shared" si="0"/>
        <v>1.1887785087719298</v>
      </c>
    </row>
    <row r="17" spans="1:6" ht="12.75">
      <c r="A17" s="46" t="s">
        <v>163</v>
      </c>
      <c r="B17" s="61">
        <v>31181.14</v>
      </c>
      <c r="C17" s="46">
        <v>8640</v>
      </c>
      <c r="D17" s="2">
        <v>30</v>
      </c>
      <c r="E17" s="2">
        <v>84</v>
      </c>
      <c r="F17" s="40">
        <f t="shared" si="0"/>
        <v>1.2889029431216932</v>
      </c>
    </row>
    <row r="18" spans="1:6" ht="12.75">
      <c r="A18" s="46" t="s">
        <v>5</v>
      </c>
      <c r="B18" s="27">
        <f>SUM(B8:B17)</f>
        <v>258275.78000000003</v>
      </c>
      <c r="C18" s="27">
        <f>SUM(C8:C17)</f>
        <v>71040</v>
      </c>
      <c r="D18" s="27">
        <f>SUM(D8:D17)</f>
        <v>300</v>
      </c>
      <c r="E18" s="2">
        <v>447</v>
      </c>
      <c r="F18" s="23">
        <f>F8+F17</f>
        <v>3.4284579504316346</v>
      </c>
    </row>
    <row r="19" spans="1:7" ht="24.75" customHeight="1">
      <c r="A19" s="87" t="s">
        <v>53</v>
      </c>
      <c r="B19" s="88"/>
      <c r="C19" s="88"/>
      <c r="D19" s="88"/>
      <c r="E19" s="88"/>
      <c r="F19" s="88"/>
      <c r="G19" s="88"/>
    </row>
    <row r="20" spans="1:7" ht="12.75">
      <c r="A20" s="7"/>
      <c r="B20" s="7"/>
      <c r="C20" s="7"/>
      <c r="D20" s="7"/>
      <c r="E20" s="7"/>
      <c r="F20" s="7"/>
      <c r="G20" s="7"/>
    </row>
    <row r="21" spans="1:7" ht="63.75">
      <c r="A21" s="51" t="s">
        <v>6</v>
      </c>
      <c r="B21" s="51" t="s">
        <v>7</v>
      </c>
      <c r="C21" s="51" t="s">
        <v>8</v>
      </c>
      <c r="D21" s="51" t="s">
        <v>9</v>
      </c>
      <c r="E21" s="51" t="s">
        <v>10</v>
      </c>
      <c r="F21" s="51" t="s">
        <v>11</v>
      </c>
      <c r="G21" s="51" t="s">
        <v>40</v>
      </c>
    </row>
    <row r="22" spans="1:7" ht="11.25" customHeight="1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</row>
    <row r="23" spans="1:7" ht="38.25" customHeight="1">
      <c r="A23" s="95" t="s">
        <v>55</v>
      </c>
      <c r="B23" s="10" t="s">
        <v>42</v>
      </c>
      <c r="C23" s="10" t="s">
        <v>43</v>
      </c>
      <c r="D23" s="10">
        <v>0.01</v>
      </c>
      <c r="E23" s="10">
        <v>15</v>
      </c>
      <c r="F23" s="10">
        <v>150</v>
      </c>
      <c r="G23" s="41">
        <f>D23*E23*F23</f>
        <v>22.5</v>
      </c>
    </row>
    <row r="24" spans="1:7" ht="12.75">
      <c r="A24" s="96"/>
      <c r="B24" s="10" t="s">
        <v>44</v>
      </c>
      <c r="C24" s="10" t="s">
        <v>43</v>
      </c>
      <c r="D24" s="10">
        <v>0.04</v>
      </c>
      <c r="E24" s="10">
        <v>15</v>
      </c>
      <c r="F24" s="10">
        <v>80</v>
      </c>
      <c r="G24" s="41">
        <f>D24*E24*F24</f>
        <v>48</v>
      </c>
    </row>
    <row r="25" spans="1:7" ht="12.75">
      <c r="A25" s="97"/>
      <c r="B25" s="18" t="s">
        <v>62</v>
      </c>
      <c r="C25" s="18" t="s">
        <v>63</v>
      </c>
      <c r="D25" s="10">
        <v>0.01</v>
      </c>
      <c r="E25" s="10">
        <v>15</v>
      </c>
      <c r="F25" s="10">
        <v>150</v>
      </c>
      <c r="G25" s="41">
        <f>D25*E25*F25</f>
        <v>22.5</v>
      </c>
    </row>
    <row r="26" spans="1:7" ht="12.75">
      <c r="A26" s="10"/>
      <c r="B26" s="18"/>
      <c r="C26" s="18"/>
      <c r="D26" s="10"/>
      <c r="E26" s="10"/>
      <c r="F26" s="10"/>
      <c r="G26" s="17"/>
    </row>
    <row r="27" spans="1:7" ht="12.75">
      <c r="A27" s="18" t="s">
        <v>5</v>
      </c>
      <c r="B27" s="10"/>
      <c r="C27" s="10"/>
      <c r="D27" s="10"/>
      <c r="E27" s="10"/>
      <c r="F27" s="10"/>
      <c r="G27" s="17">
        <f>G23+G24+G25</f>
        <v>93</v>
      </c>
    </row>
    <row r="29" spans="1:6" ht="19.5" customHeight="1">
      <c r="A29" s="84" t="s">
        <v>54</v>
      </c>
      <c r="B29" s="105"/>
      <c r="C29" s="105"/>
      <c r="D29" s="105"/>
      <c r="E29" s="105"/>
      <c r="F29" s="105"/>
    </row>
    <row r="31" spans="1:6" ht="76.5">
      <c r="A31" s="51" t="s">
        <v>12</v>
      </c>
      <c r="B31" s="51" t="s">
        <v>13</v>
      </c>
      <c r="C31" s="51" t="s">
        <v>14</v>
      </c>
      <c r="D31" s="51" t="s">
        <v>15</v>
      </c>
      <c r="E31" s="51" t="s">
        <v>16</v>
      </c>
      <c r="F31" s="52" t="s">
        <v>41</v>
      </c>
    </row>
    <row r="32" spans="1:6" ht="12.75" customHeight="1">
      <c r="A32" s="33">
        <v>1</v>
      </c>
      <c r="B32" s="33">
        <v>2</v>
      </c>
      <c r="C32" s="33">
        <v>3</v>
      </c>
      <c r="D32" s="33">
        <v>4</v>
      </c>
      <c r="E32" s="33">
        <v>5</v>
      </c>
      <c r="F32" s="33">
        <v>6</v>
      </c>
    </row>
    <row r="33" spans="1:6" ht="12.75">
      <c r="A33" s="10" t="s">
        <v>42</v>
      </c>
      <c r="B33" s="10">
        <v>22.5</v>
      </c>
      <c r="C33" s="70">
        <v>0.05</v>
      </c>
      <c r="D33" s="10">
        <v>36</v>
      </c>
      <c r="E33" s="10">
        <v>0.2</v>
      </c>
      <c r="F33" s="10">
        <f>B33*C33*D33/E33</f>
        <v>202.5</v>
      </c>
    </row>
    <row r="34" spans="1:6" ht="12.75">
      <c r="A34" s="10" t="s">
        <v>44</v>
      </c>
      <c r="B34" s="10">
        <v>48</v>
      </c>
      <c r="C34" s="70">
        <v>0.05</v>
      </c>
      <c r="D34" s="10">
        <v>36</v>
      </c>
      <c r="E34" s="10">
        <v>0.2</v>
      </c>
      <c r="F34" s="10">
        <f>B34*C34*D34/E34</f>
        <v>432</v>
      </c>
    </row>
    <row r="35" spans="1:6" ht="12.75">
      <c r="A35" s="18" t="s">
        <v>62</v>
      </c>
      <c r="B35" s="10">
        <v>22.5</v>
      </c>
      <c r="C35" s="70">
        <v>0.05</v>
      </c>
      <c r="D35" s="10">
        <v>36</v>
      </c>
      <c r="E35" s="10">
        <v>0.2</v>
      </c>
      <c r="F35" s="10">
        <f>B35*C35*D35/E35</f>
        <v>202.5</v>
      </c>
    </row>
    <row r="36" spans="1:6" ht="12.75">
      <c r="A36" s="18" t="s">
        <v>5</v>
      </c>
      <c r="B36" s="10"/>
      <c r="C36" s="10"/>
      <c r="D36" s="10"/>
      <c r="E36" s="10"/>
      <c r="F36" s="10">
        <f>F33+F34</f>
        <v>634.5</v>
      </c>
    </row>
    <row r="38" spans="1:6" ht="12.75" customHeight="1">
      <c r="A38" s="84" t="s">
        <v>56</v>
      </c>
      <c r="B38" s="84"/>
      <c r="C38" s="84"/>
      <c r="D38" s="84"/>
      <c r="E38" s="84"/>
      <c r="F38" s="84"/>
    </row>
    <row r="40" spans="1:3" ht="12.75">
      <c r="A40" s="18" t="s">
        <v>17</v>
      </c>
      <c r="B40" s="42" t="s">
        <v>23</v>
      </c>
      <c r="C40" s="42" t="s">
        <v>29</v>
      </c>
    </row>
    <row r="41" spans="1:3" ht="25.5">
      <c r="A41" s="18" t="s">
        <v>3</v>
      </c>
      <c r="B41" s="26" t="s">
        <v>24</v>
      </c>
      <c r="C41" s="19">
        <f>B8*10%*12</f>
        <v>28098.347999999998</v>
      </c>
    </row>
    <row r="42" spans="1:3" ht="30.75" customHeight="1">
      <c r="A42" s="18" t="s">
        <v>4</v>
      </c>
      <c r="B42" s="26" t="s">
        <v>25</v>
      </c>
      <c r="C42" s="53">
        <v>5192298.36</v>
      </c>
    </row>
    <row r="43" spans="1:3" ht="38.25">
      <c r="A43" s="18" t="s">
        <v>18</v>
      </c>
      <c r="B43" s="26" t="s">
        <v>26</v>
      </c>
      <c r="C43" s="19">
        <f>29644*12</f>
        <v>355728</v>
      </c>
    </row>
    <row r="44" spans="1:4" ht="27" customHeight="1">
      <c r="A44" s="18" t="s">
        <v>19</v>
      </c>
      <c r="B44" s="26" t="s">
        <v>27</v>
      </c>
      <c r="C44" s="28">
        <v>9515202.38</v>
      </c>
      <c r="D44" s="29"/>
    </row>
    <row r="45" spans="1:3" ht="25.5">
      <c r="A45" s="18" t="s">
        <v>20</v>
      </c>
      <c r="B45" s="26" t="s">
        <v>45</v>
      </c>
      <c r="C45" s="35">
        <f>(C41+C42+C43)/C44</f>
        <v>0.5860227124249563</v>
      </c>
    </row>
    <row r="46" spans="1:3" ht="37.5" customHeight="1">
      <c r="A46" s="18" t="s">
        <v>21</v>
      </c>
      <c r="B46" s="26" t="s">
        <v>28</v>
      </c>
      <c r="C46" s="35">
        <f>F8</f>
        <v>2.1395550073099416</v>
      </c>
    </row>
    <row r="47" spans="1:3" ht="28.5" customHeight="1">
      <c r="A47" s="18" t="s">
        <v>22</v>
      </c>
      <c r="B47" s="26" t="s">
        <v>46</v>
      </c>
      <c r="C47" s="35">
        <f>C45*C46</f>
        <v>1.2538278287661693</v>
      </c>
    </row>
    <row r="49" spans="1:3" ht="12.75">
      <c r="A49" s="32" t="s">
        <v>71</v>
      </c>
      <c r="B49" s="32"/>
      <c r="C49" s="32"/>
    </row>
  </sheetData>
  <sheetProtection/>
  <mergeCells count="8">
    <mergeCell ref="A1:G1"/>
    <mergeCell ref="A2:G2"/>
    <mergeCell ref="A3:H3"/>
    <mergeCell ref="A23:A25"/>
    <mergeCell ref="A38:F38"/>
    <mergeCell ref="A4:E4"/>
    <mergeCell ref="A19:G19"/>
    <mergeCell ref="A29:F29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6">
      <selection activeCell="E8" sqref="E8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112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6" ht="25.5">
      <c r="A8" s="60" t="s">
        <v>121</v>
      </c>
      <c r="B8" s="61">
        <v>22774.19</v>
      </c>
      <c r="C8" s="46">
        <v>5760</v>
      </c>
      <c r="D8" s="2">
        <v>27</v>
      </c>
      <c r="E8" s="2">
        <v>21</v>
      </c>
      <c r="F8" s="40">
        <f>B8/C8*D8/E8</f>
        <v>5.083524553571428</v>
      </c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5.083524553571428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138</v>
      </c>
      <c r="C16" s="18" t="s">
        <v>43</v>
      </c>
      <c r="D16" s="10">
        <v>0.01</v>
      </c>
      <c r="E16" s="10">
        <v>4</v>
      </c>
      <c r="F16" s="10">
        <v>147</v>
      </c>
      <c r="G16" s="41">
        <f>D16*E16*F16</f>
        <v>5.88</v>
      </c>
    </row>
    <row r="17" spans="1:7" ht="12.75">
      <c r="A17" s="97"/>
      <c r="B17" s="18" t="s">
        <v>139</v>
      </c>
      <c r="C17" s="18" t="s">
        <v>43</v>
      </c>
      <c r="D17" s="10">
        <v>0.01</v>
      </c>
      <c r="E17" s="10">
        <v>4</v>
      </c>
      <c r="F17" s="10">
        <v>80</v>
      </c>
      <c r="G17" s="41">
        <f>D17*E17*F17</f>
        <v>3.2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17.08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8" t="s">
        <v>161</v>
      </c>
      <c r="B25" s="10">
        <v>5.9</v>
      </c>
      <c r="C25" s="70">
        <v>0.05</v>
      </c>
      <c r="D25" s="10">
        <v>36</v>
      </c>
      <c r="E25" s="10">
        <v>0.2</v>
      </c>
      <c r="F25" s="10">
        <f>B25*C25*D25/E25</f>
        <v>53.1</v>
      </c>
    </row>
    <row r="26" spans="1:6" ht="12.75">
      <c r="A26" s="18" t="s">
        <v>139</v>
      </c>
      <c r="B26" s="10">
        <v>3.2</v>
      </c>
      <c r="C26" s="70">
        <v>0.05</v>
      </c>
      <c r="D26" s="10">
        <v>36</v>
      </c>
      <c r="E26" s="10">
        <v>0.2</v>
      </c>
      <c r="F26" s="10">
        <f>B26*C26*D26/E26</f>
        <v>28.800000000000008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81.9</v>
      </c>
    </row>
    <row r="29" spans="1:6" ht="12.75" customHeight="1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27329.028</v>
      </c>
    </row>
    <row r="33" spans="1:4" ht="30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38.25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27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25.5">
      <c r="A36" s="11" t="s">
        <v>20</v>
      </c>
      <c r="B36" s="26" t="s">
        <v>45</v>
      </c>
      <c r="C36" s="35">
        <f>(C32+C33+C34)/C35</f>
        <v>0.1236736067049631</v>
      </c>
    </row>
    <row r="37" spans="1:3" ht="37.5" customHeight="1">
      <c r="A37" s="11" t="s">
        <v>21</v>
      </c>
      <c r="B37" s="9" t="s">
        <v>28</v>
      </c>
      <c r="C37" s="35">
        <f>F8</f>
        <v>5.083524553571428</v>
      </c>
    </row>
    <row r="38" spans="1:3" ht="28.5" customHeight="1">
      <c r="A38" s="11" t="s">
        <v>22</v>
      </c>
      <c r="B38" s="26" t="s">
        <v>46</v>
      </c>
      <c r="C38" s="35">
        <f>C36*C37</f>
        <v>0.6286978163134159</v>
      </c>
    </row>
    <row r="40" spans="1:3" ht="12.75" hidden="1" outlineLevel="1">
      <c r="A40" s="32" t="s">
        <v>71</v>
      </c>
      <c r="B40" s="32"/>
      <c r="C40" s="32"/>
    </row>
    <row r="41" ht="12.75" hidden="1" outlineLevel="1"/>
    <row r="42" ht="12.75" hidden="1" outlineLevel="1"/>
    <row r="43" ht="12.75" hidden="1" outlineLevel="1">
      <c r="A43" t="s">
        <v>108</v>
      </c>
    </row>
    <row r="44" ht="12.75" hidden="1" outlineLevel="1">
      <c r="A44" t="s">
        <v>109</v>
      </c>
    </row>
    <row r="45" ht="12.75" hidden="1" outlineLevel="1"/>
    <row r="46" ht="12.75" hidden="1" outlineLevel="1">
      <c r="A46" t="s">
        <v>113</v>
      </c>
    </row>
    <row r="47" ht="12.75" hidden="1" outlineLevel="1">
      <c r="A47" t="s">
        <v>114</v>
      </c>
    </row>
    <row r="48" ht="12.75" collapsed="1"/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8">
    <mergeCell ref="A21:F21"/>
    <mergeCell ref="A29:F29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147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112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30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'расчёт Логоритмика'!F8</f>
        <v>5.083524553571428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Логоритмика'!G19</f>
        <v>17.08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'расчёт Логоритмика'!F27</f>
        <v>81.9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Логоритмика'!C38</f>
        <v>0.6286978163134159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D15+D16+D17+D18/4</f>
        <v>104.22069900764978</v>
      </c>
    </row>
    <row r="20" spans="1:4" ht="18.75" customHeight="1">
      <c r="A20" s="10"/>
      <c r="B20" s="42" t="s">
        <v>57</v>
      </c>
      <c r="C20" s="18" t="s">
        <v>58</v>
      </c>
      <c r="D20" s="73">
        <v>0.2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125.06483880917975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f>D21*D22</f>
        <v>500.259355236719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zoomScalePageLayoutView="0" workbookViewId="0" topLeftCell="A10">
      <selection activeCell="E10" sqref="E10"/>
    </sheetView>
  </sheetViews>
  <sheetFormatPr defaultColWidth="9.140625" defaultRowHeight="12.75" outlineLevelRow="1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10" max="10" width="12.28125" style="0" customWidth="1"/>
  </cols>
  <sheetData>
    <row r="1" spans="1:7" ht="21" customHeight="1">
      <c r="A1" s="91" t="s">
        <v>176</v>
      </c>
      <c r="B1" s="91"/>
      <c r="C1" s="91"/>
      <c r="D1" s="91"/>
      <c r="E1" s="91"/>
      <c r="F1" s="91"/>
      <c r="G1" s="91"/>
    </row>
    <row r="2" spans="1:7" ht="18.75" customHeight="1">
      <c r="A2" s="92" t="s">
        <v>122</v>
      </c>
      <c r="B2" s="92"/>
      <c r="C2" s="92"/>
      <c r="D2" s="92"/>
      <c r="E2" s="92"/>
      <c r="F2" s="92"/>
      <c r="G2" s="92"/>
    </row>
    <row r="3" spans="1:8" ht="12.75">
      <c r="A3" s="93" t="s">
        <v>65</v>
      </c>
      <c r="B3" s="94"/>
      <c r="C3" s="94"/>
      <c r="D3" s="94"/>
      <c r="E3" s="94"/>
      <c r="F3" s="94"/>
      <c r="G3" s="94"/>
      <c r="H3" s="94"/>
    </row>
    <row r="4" spans="1:7" ht="33.75" customHeight="1">
      <c r="A4" s="85" t="s">
        <v>52</v>
      </c>
      <c r="B4" s="86"/>
      <c r="C4" s="86"/>
      <c r="D4" s="86"/>
      <c r="E4" s="86"/>
      <c r="F4" s="1"/>
      <c r="G4" s="1"/>
    </row>
    <row r="5" spans="1:5" ht="7.5" customHeight="1">
      <c r="A5" s="6"/>
      <c r="B5" s="6"/>
      <c r="C5" s="6"/>
      <c r="D5" s="6"/>
      <c r="E5" s="6"/>
    </row>
    <row r="6" spans="1:8" ht="101.25" customHeight="1">
      <c r="A6" s="3" t="s">
        <v>60</v>
      </c>
      <c r="B6" s="4" t="s">
        <v>0</v>
      </c>
      <c r="C6" s="3" t="s">
        <v>1</v>
      </c>
      <c r="D6" s="3" t="s">
        <v>2</v>
      </c>
      <c r="E6" s="30" t="s">
        <v>66</v>
      </c>
      <c r="F6" s="30" t="s">
        <v>61</v>
      </c>
      <c r="H6" s="32"/>
    </row>
    <row r="7" spans="1:6" ht="10.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</row>
    <row r="8" spans="1:10" ht="25.5">
      <c r="A8" s="60" t="s">
        <v>123</v>
      </c>
      <c r="B8" s="61">
        <v>23415.29</v>
      </c>
      <c r="C8" s="46">
        <v>5760</v>
      </c>
      <c r="D8" s="2">
        <v>30</v>
      </c>
      <c r="E8" s="2">
        <v>50</v>
      </c>
      <c r="F8" s="65">
        <f>B8/C8*D8/E8</f>
        <v>2.4390927083333334</v>
      </c>
      <c r="G8" s="106"/>
      <c r="H8" s="107"/>
      <c r="I8" s="107"/>
      <c r="J8" s="107"/>
    </row>
    <row r="9" spans="1:6" ht="12.75">
      <c r="A9" s="5"/>
      <c r="B9" s="2"/>
      <c r="C9" s="2"/>
      <c r="D9" s="2"/>
      <c r="E9" s="2"/>
      <c r="F9" s="2"/>
    </row>
    <row r="10" spans="1:6" ht="12.75">
      <c r="A10" s="5" t="s">
        <v>5</v>
      </c>
      <c r="B10" s="2"/>
      <c r="C10" s="2"/>
      <c r="D10" s="2"/>
      <c r="E10" s="2"/>
      <c r="F10" s="23">
        <f>F8+F9</f>
        <v>2.4390927083333334</v>
      </c>
    </row>
    <row r="11" spans="1:7" ht="24.75" customHeight="1">
      <c r="A11" s="87" t="s">
        <v>53</v>
      </c>
      <c r="B11" s="88"/>
      <c r="C11" s="88"/>
      <c r="D11" s="88"/>
      <c r="E11" s="88"/>
      <c r="F11" s="88"/>
      <c r="G11" s="88"/>
    </row>
    <row r="12" spans="1:7" ht="12.75">
      <c r="A12" s="7"/>
      <c r="B12" s="7"/>
      <c r="C12" s="7"/>
      <c r="D12" s="7"/>
      <c r="E12" s="7"/>
      <c r="F12" s="7"/>
      <c r="G12" s="7"/>
    </row>
    <row r="13" spans="1:7" ht="63.75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40</v>
      </c>
    </row>
    <row r="14" spans="1:7" ht="11.25" customHeight="1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</row>
    <row r="15" spans="1:7" ht="38.25" customHeight="1">
      <c r="A15" s="95" t="s">
        <v>55</v>
      </c>
      <c r="B15" s="10" t="s">
        <v>96</v>
      </c>
      <c r="C15" s="10" t="s">
        <v>43</v>
      </c>
      <c r="D15" s="10">
        <v>0.01</v>
      </c>
      <c r="E15" s="10">
        <v>4</v>
      </c>
      <c r="F15" s="10">
        <v>200</v>
      </c>
      <c r="G15" s="41">
        <f>D15*E15*F15</f>
        <v>8</v>
      </c>
    </row>
    <row r="16" spans="1:7" ht="12.75">
      <c r="A16" s="96"/>
      <c r="B16" s="18" t="s">
        <v>140</v>
      </c>
      <c r="C16" s="10" t="s">
        <v>43</v>
      </c>
      <c r="D16" s="10">
        <v>0.01</v>
      </c>
      <c r="E16" s="10">
        <v>4</v>
      </c>
      <c r="F16" s="10">
        <v>147</v>
      </c>
      <c r="G16" s="41">
        <f>D16*E16*F16</f>
        <v>5.88</v>
      </c>
    </row>
    <row r="17" spans="1:7" ht="12.75">
      <c r="A17" s="97"/>
      <c r="B17" s="18"/>
      <c r="C17" s="18"/>
      <c r="D17" s="10"/>
      <c r="E17" s="10"/>
      <c r="F17" s="10"/>
      <c r="G17" s="41">
        <f>D17*E17*F17</f>
        <v>0</v>
      </c>
    </row>
    <row r="18" spans="1:7" ht="12.75">
      <c r="A18" s="10"/>
      <c r="B18" s="18"/>
      <c r="C18" s="18"/>
      <c r="D18" s="10"/>
      <c r="E18" s="10"/>
      <c r="F18" s="10"/>
      <c r="G18" s="17"/>
    </row>
    <row r="19" spans="1:7" ht="12.75">
      <c r="A19" s="11" t="s">
        <v>5</v>
      </c>
      <c r="B19" s="10"/>
      <c r="C19" s="10"/>
      <c r="D19" s="10"/>
      <c r="E19" s="10"/>
      <c r="F19" s="10"/>
      <c r="G19" s="17">
        <f>G15+G16+G17</f>
        <v>13.879999999999999</v>
      </c>
    </row>
    <row r="21" spans="1:6" ht="19.5" customHeight="1">
      <c r="A21" s="84" t="s">
        <v>54</v>
      </c>
      <c r="B21" s="105"/>
      <c r="C21" s="105"/>
      <c r="D21" s="105"/>
      <c r="E21" s="105"/>
      <c r="F21" s="105"/>
    </row>
    <row r="23" spans="1:6" ht="76.5">
      <c r="A23" s="8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12" t="s">
        <v>41</v>
      </c>
    </row>
    <row r="24" spans="1:6" ht="12.75" customHeight="1">
      <c r="A24" s="33">
        <v>1</v>
      </c>
      <c r="B24" s="33">
        <v>2</v>
      </c>
      <c r="C24" s="33">
        <v>3</v>
      </c>
      <c r="D24" s="33">
        <v>4</v>
      </c>
      <c r="E24" s="33">
        <v>5</v>
      </c>
      <c r="F24" s="33">
        <v>6</v>
      </c>
    </row>
    <row r="25" spans="1:6" ht="12.75">
      <c r="A25" s="18" t="s">
        <v>96</v>
      </c>
      <c r="B25" s="10">
        <v>8</v>
      </c>
      <c r="C25" s="70">
        <v>0.05</v>
      </c>
      <c r="D25" s="10">
        <v>36</v>
      </c>
      <c r="E25" s="10">
        <v>0.2</v>
      </c>
      <c r="F25" s="10">
        <f>B25*C25*D25/E25</f>
        <v>72</v>
      </c>
    </row>
    <row r="26" spans="1:6" ht="12.75">
      <c r="A26" s="18" t="s">
        <v>138</v>
      </c>
      <c r="B26" s="10">
        <v>5.9</v>
      </c>
      <c r="C26" s="70">
        <v>0.05</v>
      </c>
      <c r="D26" s="10">
        <v>36</v>
      </c>
      <c r="E26" s="10">
        <v>0.2</v>
      </c>
      <c r="F26" s="10">
        <f>B26*C26*D26/E26</f>
        <v>53.1</v>
      </c>
    </row>
    <row r="27" spans="1:6" ht="12.75">
      <c r="A27" s="11" t="s">
        <v>5</v>
      </c>
      <c r="B27" s="10"/>
      <c r="C27" s="10"/>
      <c r="D27" s="10"/>
      <c r="E27" s="10"/>
      <c r="F27" s="10">
        <f>F25+F26</f>
        <v>125.1</v>
      </c>
    </row>
    <row r="29" spans="1:6" ht="12.75" customHeight="1">
      <c r="A29" s="84" t="s">
        <v>56</v>
      </c>
      <c r="B29" s="84"/>
      <c r="C29" s="84"/>
      <c r="D29" s="84"/>
      <c r="E29" s="84"/>
      <c r="F29" s="84"/>
    </row>
    <row r="31" spans="1:3" ht="12.75">
      <c r="A31" s="11" t="s">
        <v>17</v>
      </c>
      <c r="B31" s="13" t="s">
        <v>23</v>
      </c>
      <c r="C31" s="13" t="s">
        <v>29</v>
      </c>
    </row>
    <row r="32" spans="1:3" ht="25.5">
      <c r="A32" s="11" t="s">
        <v>3</v>
      </c>
      <c r="B32" s="9" t="s">
        <v>24</v>
      </c>
      <c r="C32" s="19">
        <f>B8*10%*12</f>
        <v>28098.347999999998</v>
      </c>
    </row>
    <row r="33" spans="1:4" ht="30.75" customHeight="1">
      <c r="A33" s="11" t="s">
        <v>4</v>
      </c>
      <c r="B33" s="9" t="s">
        <v>25</v>
      </c>
      <c r="C33" s="20">
        <v>1612096.54</v>
      </c>
      <c r="D33" t="s">
        <v>98</v>
      </c>
    </row>
    <row r="34" spans="1:4" ht="38.25">
      <c r="A34" s="11" t="s">
        <v>18</v>
      </c>
      <c r="B34" s="9" t="s">
        <v>26</v>
      </c>
      <c r="C34" s="58">
        <f>49580.25*4</f>
        <v>198321</v>
      </c>
      <c r="D34" t="s">
        <v>95</v>
      </c>
    </row>
    <row r="35" spans="1:4" ht="27" customHeight="1">
      <c r="A35" s="11" t="s">
        <v>19</v>
      </c>
      <c r="B35" s="26" t="s">
        <v>99</v>
      </c>
      <c r="C35" s="28">
        <v>14859650.47</v>
      </c>
      <c r="D35" s="29" t="s">
        <v>97</v>
      </c>
    </row>
    <row r="36" spans="1:3" ht="25.5">
      <c r="A36" s="11" t="s">
        <v>20</v>
      </c>
      <c r="B36" s="26" t="s">
        <v>45</v>
      </c>
      <c r="C36" s="35">
        <f>(C32+C33+C34)/C35</f>
        <v>0.12372537912057631</v>
      </c>
    </row>
    <row r="37" spans="1:3" ht="37.5" customHeight="1">
      <c r="A37" s="11" t="s">
        <v>21</v>
      </c>
      <c r="B37" s="9" t="s">
        <v>28</v>
      </c>
      <c r="C37" s="35">
        <f>F8</f>
        <v>2.4390927083333334</v>
      </c>
    </row>
    <row r="38" spans="1:3" ht="28.5" customHeight="1">
      <c r="A38" s="11" t="s">
        <v>22</v>
      </c>
      <c r="B38" s="26" t="s">
        <v>46</v>
      </c>
      <c r="C38" s="35">
        <f>C36*C37</f>
        <v>0.3017776700487749</v>
      </c>
    </row>
    <row r="40" spans="1:3" ht="12.75" hidden="1" outlineLevel="1">
      <c r="A40" s="32" t="s">
        <v>71</v>
      </c>
      <c r="B40" s="32"/>
      <c r="C40" s="32"/>
    </row>
    <row r="41" ht="12.75" hidden="1" outlineLevel="1"/>
    <row r="42" ht="12.75" hidden="1" outlineLevel="1"/>
    <row r="43" ht="12.75" hidden="1" outlineLevel="1">
      <c r="A43" t="s">
        <v>108</v>
      </c>
    </row>
    <row r="44" ht="12.75" hidden="1" outlineLevel="1">
      <c r="A44" t="s">
        <v>109</v>
      </c>
    </row>
    <row r="45" ht="12.75" hidden="1" outlineLevel="1"/>
    <row r="46" ht="12.75" hidden="1" outlineLevel="1">
      <c r="A46" t="s">
        <v>113</v>
      </c>
    </row>
    <row r="47" ht="12.75" hidden="1" outlineLevel="1">
      <c r="A47" t="s">
        <v>114</v>
      </c>
    </row>
    <row r="48" ht="12.75" collapsed="1"/>
    <row r="50" spans="1:3" ht="12.75">
      <c r="A50" s="10" t="s">
        <v>100</v>
      </c>
      <c r="B50" s="57">
        <v>0.24</v>
      </c>
      <c r="C50" s="10">
        <f>1512*B50</f>
        <v>362.88</v>
      </c>
    </row>
    <row r="51" spans="1:3" ht="12.75">
      <c r="A51" s="10" t="s">
        <v>101</v>
      </c>
      <c r="B51" s="57">
        <v>0.64</v>
      </c>
      <c r="C51" s="10">
        <f>1512*B51</f>
        <v>967.6800000000001</v>
      </c>
    </row>
    <row r="52" spans="1:3" ht="12.75">
      <c r="A52" s="10" t="s">
        <v>102</v>
      </c>
      <c r="B52" s="57">
        <v>0.12</v>
      </c>
      <c r="C52" s="10">
        <f>1512*B52</f>
        <v>181.44</v>
      </c>
    </row>
    <row r="53" ht="12.75">
      <c r="C53" s="10">
        <f>SUM(C50:C52)</f>
        <v>1512</v>
      </c>
    </row>
  </sheetData>
  <sheetProtection/>
  <mergeCells count="9">
    <mergeCell ref="A21:F21"/>
    <mergeCell ref="A29:F29"/>
    <mergeCell ref="G8:J8"/>
    <mergeCell ref="A1:G1"/>
    <mergeCell ref="A2:G2"/>
    <mergeCell ref="A3:H3"/>
    <mergeCell ref="A4:E4"/>
    <mergeCell ref="A11:G11"/>
    <mergeCell ref="A15:A17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D25" sqref="D25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143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122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50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23.25" customHeight="1">
      <c r="A15" s="10" t="s">
        <v>3</v>
      </c>
      <c r="B15" s="13" t="s">
        <v>33</v>
      </c>
      <c r="C15" s="11" t="s">
        <v>39</v>
      </c>
      <c r="D15" s="77">
        <f>'расчёт Домисолька'!F8</f>
        <v>2.4390927083333334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Домисолька'!G19</f>
        <v>13.879999999999999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'расчёт Домисолька'!F27</f>
        <v>125.1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Домисолька'!C38</f>
        <v>0.3017776700487749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141.7208703783821</v>
      </c>
    </row>
    <row r="20" spans="1:4" ht="18.75" customHeight="1">
      <c r="A20" s="10"/>
      <c r="B20" s="42" t="s">
        <v>57</v>
      </c>
      <c r="C20" s="18" t="s">
        <v>58</v>
      </c>
      <c r="D20" s="73">
        <v>0.2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170.06504445405852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v>500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">
      <selection activeCell="D23" sqref="D23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21.8515625" style="0" customWidth="1"/>
    <col min="4" max="4" width="11.140625" style="0" customWidth="1"/>
  </cols>
  <sheetData>
    <row r="1" ht="12.75">
      <c r="C1" s="29" t="s">
        <v>72</v>
      </c>
    </row>
    <row r="2" ht="12.75">
      <c r="C2" s="29" t="s">
        <v>143</v>
      </c>
    </row>
    <row r="3" ht="12.75">
      <c r="C3" t="s">
        <v>144</v>
      </c>
    </row>
    <row r="4" ht="12.75">
      <c r="C4" s="29" t="s">
        <v>73</v>
      </c>
    </row>
    <row r="5" ht="12.75">
      <c r="C5" s="76">
        <v>45169</v>
      </c>
    </row>
    <row r="7" spans="1:4" ht="12.75">
      <c r="A7" s="78" t="s">
        <v>175</v>
      </c>
      <c r="B7" s="78"/>
      <c r="C7" s="78"/>
      <c r="D7" s="78"/>
    </row>
    <row r="8" spans="1:4" ht="22.5" customHeight="1">
      <c r="A8" s="83" t="s">
        <v>145</v>
      </c>
      <c r="B8" s="83"/>
      <c r="C8" s="83"/>
      <c r="D8" s="83"/>
    </row>
    <row r="9" spans="1:4" ht="12.75">
      <c r="A9" s="79" t="s">
        <v>74</v>
      </c>
      <c r="B9" s="80"/>
      <c r="C9" s="80"/>
      <c r="D9" s="81"/>
    </row>
    <row r="10" spans="1:4" ht="12.75">
      <c r="A10" s="82" t="s">
        <v>48</v>
      </c>
      <c r="B10" s="82"/>
      <c r="C10" s="22">
        <v>43</v>
      </c>
      <c r="D10" s="21" t="s">
        <v>49</v>
      </c>
    </row>
    <row r="11" spans="1:4" ht="12.75">
      <c r="A11" s="25" t="s">
        <v>67</v>
      </c>
      <c r="B11" s="25"/>
      <c r="C11" s="22">
        <v>30</v>
      </c>
      <c r="D11" s="21" t="s">
        <v>68</v>
      </c>
    </row>
    <row r="12" spans="1:4" ht="12.75">
      <c r="A12" s="25" t="s">
        <v>69</v>
      </c>
      <c r="B12" s="25"/>
      <c r="C12" s="22">
        <v>4</v>
      </c>
      <c r="D12" s="21" t="s">
        <v>70</v>
      </c>
    </row>
    <row r="14" spans="1:4" ht="31.5" customHeight="1">
      <c r="A14" s="10" t="s">
        <v>17</v>
      </c>
      <c r="B14" s="14" t="s">
        <v>23</v>
      </c>
      <c r="C14" s="15" t="s">
        <v>31</v>
      </c>
      <c r="D14" s="14" t="s">
        <v>32</v>
      </c>
    </row>
    <row r="15" spans="1:4" ht="17.25" customHeight="1">
      <c r="A15" s="10" t="s">
        <v>3</v>
      </c>
      <c r="B15" s="13" t="s">
        <v>33</v>
      </c>
      <c r="C15" s="11" t="s">
        <v>39</v>
      </c>
      <c r="D15" s="72">
        <f>'расчёт Здоровейка'!F8</f>
        <v>1.9300043402777778</v>
      </c>
    </row>
    <row r="16" spans="1:4" ht="17.25" customHeight="1">
      <c r="A16" s="10" t="s">
        <v>4</v>
      </c>
      <c r="B16" s="13" t="s">
        <v>34</v>
      </c>
      <c r="C16" s="11" t="s">
        <v>39</v>
      </c>
      <c r="D16" s="72">
        <f>'расчёт Здоровейка'!G19</f>
        <v>29.6</v>
      </c>
    </row>
    <row r="17" spans="1:4" ht="25.5" customHeight="1">
      <c r="A17" s="10" t="s">
        <v>18</v>
      </c>
      <c r="B17" s="9" t="s">
        <v>35</v>
      </c>
      <c r="C17" s="16" t="s">
        <v>39</v>
      </c>
      <c r="D17" s="72">
        <f>'Расчйт Умничка'!F28</f>
        <v>46.8</v>
      </c>
    </row>
    <row r="18" spans="1:4" ht="18.75" customHeight="1">
      <c r="A18" s="10" t="s">
        <v>19</v>
      </c>
      <c r="B18" s="13" t="s">
        <v>36</v>
      </c>
      <c r="C18" s="11" t="s">
        <v>39</v>
      </c>
      <c r="D18" s="72">
        <f>'расчёт Здоровейка'!C38</f>
        <v>0.2386063498783816</v>
      </c>
    </row>
    <row r="19" spans="1:4" ht="23.25" customHeight="1">
      <c r="A19" s="10" t="s">
        <v>20</v>
      </c>
      <c r="B19" s="13" t="s">
        <v>37</v>
      </c>
      <c r="C19" s="11" t="s">
        <v>39</v>
      </c>
      <c r="D19" s="72">
        <f>D15+D16+D17+D18</f>
        <v>78.56861069015616</v>
      </c>
    </row>
    <row r="20" spans="1:4" ht="18.75" customHeight="1">
      <c r="A20" s="10"/>
      <c r="B20" s="42" t="s">
        <v>57</v>
      </c>
      <c r="C20" s="18" t="s">
        <v>58</v>
      </c>
      <c r="D20" s="73">
        <v>0.59</v>
      </c>
    </row>
    <row r="21" spans="1:4" ht="19.5" customHeight="1">
      <c r="A21" s="10" t="s">
        <v>21</v>
      </c>
      <c r="B21" s="42" t="s">
        <v>47</v>
      </c>
      <c r="C21" s="11" t="s">
        <v>39</v>
      </c>
      <c r="D21" s="72">
        <f>D19*D20+D19</f>
        <v>124.92409099734829</v>
      </c>
    </row>
    <row r="22" spans="1:4" ht="23.25" customHeight="1">
      <c r="A22" s="10" t="s">
        <v>22</v>
      </c>
      <c r="B22" s="42" t="s">
        <v>59</v>
      </c>
      <c r="C22" s="18" t="s">
        <v>64</v>
      </c>
      <c r="D22" s="74">
        <v>4</v>
      </c>
    </row>
    <row r="23" spans="1:4" ht="30.75" customHeight="1">
      <c r="A23" s="31" t="s">
        <v>30</v>
      </c>
      <c r="B23" s="43" t="s">
        <v>38</v>
      </c>
      <c r="C23" s="26" t="s">
        <v>75</v>
      </c>
      <c r="D23" s="75">
        <f>D21*D22</f>
        <v>499.69636398939315</v>
      </c>
    </row>
    <row r="27" ht="23.25">
      <c r="B27" s="54" t="s">
        <v>81</v>
      </c>
    </row>
    <row r="28" ht="12.75">
      <c r="B28" t="s">
        <v>82</v>
      </c>
    </row>
    <row r="29" ht="12.75">
      <c r="B29" s="55"/>
    </row>
    <row r="30" ht="12.75">
      <c r="B30" s="55" t="s">
        <v>83</v>
      </c>
    </row>
    <row r="31" ht="12.75">
      <c r="B31" s="55" t="s">
        <v>84</v>
      </c>
    </row>
    <row r="32" ht="12.75">
      <c r="B32" s="55" t="s">
        <v>85</v>
      </c>
    </row>
    <row r="33" ht="12.75">
      <c r="B33" s="55" t="s">
        <v>86</v>
      </c>
    </row>
    <row r="34" ht="12.75">
      <c r="B34" s="55" t="s">
        <v>87</v>
      </c>
    </row>
    <row r="35" ht="12.75">
      <c r="B35" s="55" t="s">
        <v>88</v>
      </c>
    </row>
    <row r="36" ht="12.75">
      <c r="B36" s="55" t="s">
        <v>89</v>
      </c>
    </row>
    <row r="37" ht="12.75">
      <c r="B37" s="55" t="s">
        <v>90</v>
      </c>
    </row>
    <row r="38" ht="12.75">
      <c r="B38" s="55" t="s">
        <v>91</v>
      </c>
    </row>
    <row r="39" ht="12.75">
      <c r="B39" s="55" t="s">
        <v>92</v>
      </c>
    </row>
    <row r="40" ht="12.75">
      <c r="B40" s="55" t="s">
        <v>93</v>
      </c>
    </row>
    <row r="41" ht="12.75">
      <c r="B41" s="55" t="s">
        <v>94</v>
      </c>
    </row>
    <row r="43" ht="12.75">
      <c r="B43" s="56"/>
    </row>
  </sheetData>
  <sheetProtection/>
  <mergeCells count="4">
    <mergeCell ref="A7:D7"/>
    <mergeCell ref="A8:D8"/>
    <mergeCell ref="A9:D9"/>
    <mergeCell ref="A10:B1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2023-08-02T08:23:07Z</cp:lastPrinted>
  <dcterms:created xsi:type="dcterms:W3CDTF">1996-10-08T23:32:33Z</dcterms:created>
  <dcterms:modified xsi:type="dcterms:W3CDTF">2023-08-02T08:23:40Z</dcterms:modified>
  <cp:category/>
  <cp:version/>
  <cp:contentType/>
  <cp:contentStatus/>
</cp:coreProperties>
</file>